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2"/>
  </bookViews>
  <sheets>
    <sheet name="BSDisc" sheetId="1" r:id="rId1"/>
    <sheet name="P&amp;LDisc" sheetId="2" r:id="rId2"/>
    <sheet name="EQ" sheetId="3" r:id="rId3"/>
    <sheet name="CF Disc" sheetId="4" r:id="rId4"/>
  </sheets>
  <externalReferences>
    <externalReference r:id="rId7"/>
    <externalReference r:id="rId8"/>
    <externalReference r:id="rId9"/>
  </externalReferences>
  <definedNames>
    <definedName name="_xlnm.Print_Area" localSheetId="0">'BSDisc'!$A$1:$E$65</definedName>
    <definedName name="_xlnm.Print_Area" localSheetId="3">'CF Disc'!$A$1:$G$65</definedName>
    <definedName name="_xlnm.Print_Area" localSheetId="1">'P&amp;LDisc'!$A$1:$I$38</definedName>
    <definedName name="Print_Area_MI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<sst xmlns="http://schemas.openxmlformats.org/spreadsheetml/2006/main" count="186" uniqueCount="156">
  <si>
    <t>HEITECH PADU BERHAD</t>
  </si>
  <si>
    <t xml:space="preserve">CONDENSED CONSOLIDATED BALANCE SHEET </t>
  </si>
  <si>
    <t>AS AT 30 SEPTEMBER 2005</t>
  </si>
  <si>
    <t>Unaudited</t>
  </si>
  <si>
    <t>Audited</t>
  </si>
  <si>
    <t>AUDITED</t>
  </si>
  <si>
    <t>As at 30 Sept</t>
  </si>
  <si>
    <t>As at 31 Dec</t>
  </si>
  <si>
    <t>31.12.2001</t>
  </si>
  <si>
    <t>RM</t>
  </si>
  <si>
    <t>NON-CURRENT ASSETS</t>
  </si>
  <si>
    <t>Property, plant &amp; equipment</t>
  </si>
  <si>
    <t>Goodwill on consolidation</t>
  </si>
  <si>
    <t>Deferred expenditure</t>
  </si>
  <si>
    <t>Investment in associate companies</t>
  </si>
  <si>
    <t>Other investment</t>
  </si>
  <si>
    <t>TOTAL NON-CURRENT ASSETS</t>
  </si>
  <si>
    <t>CURRENT ASSETS</t>
  </si>
  <si>
    <t>Inventories</t>
  </si>
  <si>
    <t>Short term investment in quoted shares</t>
  </si>
  <si>
    <t>Other debtors &amp; prepayments</t>
  </si>
  <si>
    <t>Trade debtors</t>
  </si>
  <si>
    <t>Due from customers</t>
  </si>
  <si>
    <t>Fixed deposits</t>
  </si>
  <si>
    <t>Cash &amp; bank balances</t>
  </si>
  <si>
    <t>Development expenditure</t>
  </si>
  <si>
    <t>Inventory &amp; Work in progress</t>
  </si>
  <si>
    <t>Due from holding company</t>
  </si>
  <si>
    <t>Due from fellow subsidiaries</t>
  </si>
  <si>
    <t>Due from associated company</t>
  </si>
  <si>
    <t>-</t>
  </si>
  <si>
    <t xml:space="preserve"> </t>
  </si>
  <si>
    <t>TOTAL CURRENT ASSETS</t>
  </si>
  <si>
    <t>CURRENT LIABILITIES</t>
  </si>
  <si>
    <t>Trade creditors</t>
  </si>
  <si>
    <t>Other creditors &amp; accruals</t>
  </si>
  <si>
    <t>Overdrafts</t>
  </si>
  <si>
    <t>Short term borrowings</t>
  </si>
  <si>
    <t>Hire Purchase Creditors</t>
  </si>
  <si>
    <t>Taxation</t>
  </si>
  <si>
    <t>TOTAL CURRENT LIABILITIES</t>
  </si>
  <si>
    <t>NET CURRENT ASSETS</t>
  </si>
  <si>
    <t>FINANCED BY:</t>
  </si>
  <si>
    <t>Share capital</t>
  </si>
  <si>
    <t>Share Premium</t>
  </si>
  <si>
    <t xml:space="preserve">Retained profits </t>
  </si>
  <si>
    <t>Shareholders' equity</t>
  </si>
  <si>
    <t>Reserve arising from consolidation</t>
  </si>
  <si>
    <t>Minority interests</t>
  </si>
  <si>
    <t>Shareholders' Funds</t>
  </si>
  <si>
    <t>Long Term Liabilities</t>
  </si>
  <si>
    <t>Long Term Loan</t>
  </si>
  <si>
    <t>Deferred Taxation</t>
  </si>
  <si>
    <t>Non-current liabilities</t>
  </si>
  <si>
    <t>NTA/share</t>
  </si>
  <si>
    <t>CONDENSED CONSOLIDATED INCOME STATEMENT</t>
  </si>
  <si>
    <t>FOR THE PERIOD ENDED 30 SEPTEMBER 2005</t>
  </si>
  <si>
    <t>Current quarter ended 30 Sept</t>
  </si>
  <si>
    <t>Comparative quarter ended 30 Sept</t>
  </si>
  <si>
    <t>9 months cumulative to date</t>
  </si>
  <si>
    <t xml:space="preserve">Revenue </t>
  </si>
  <si>
    <t>Other Operating Income</t>
  </si>
  <si>
    <t>Total Operating Income</t>
  </si>
  <si>
    <t>Staff Costs</t>
  </si>
  <si>
    <t>Purchase of Hardware and Software</t>
  </si>
  <si>
    <t>Leaseline Rental</t>
  </si>
  <si>
    <t>Other Lease Expense</t>
  </si>
  <si>
    <t>Voluntary Separation Scheme</t>
  </si>
  <si>
    <t xml:space="preserve">Depreciation </t>
  </si>
  <si>
    <t>Amortisation</t>
  </si>
  <si>
    <t>Bulk mailing operating costs</t>
  </si>
  <si>
    <t>Other Operating Expenses</t>
  </si>
  <si>
    <t>Total Operating Expenditure</t>
  </si>
  <si>
    <t>Profit From Operations</t>
  </si>
  <si>
    <t>Finance Costs</t>
  </si>
  <si>
    <t>Share of Results of Associated Companies</t>
  </si>
  <si>
    <t>Investing Result</t>
  </si>
  <si>
    <t>Profit Before Taxation</t>
  </si>
  <si>
    <t>Profit After Taxation</t>
  </si>
  <si>
    <t>Minority Interest</t>
  </si>
  <si>
    <t>Net Profit Attributable to Shareholders</t>
  </si>
  <si>
    <t>Number of Ordinary Shares of RM1.00 each</t>
  </si>
  <si>
    <t>Basic Earnings Per Share (sen)</t>
  </si>
  <si>
    <t>CONDENSED CONSOLIDATED STATEMENT OF CHANGES IN EQUITY</t>
  </si>
  <si>
    <t>Non- distributable</t>
  </si>
  <si>
    <t>Distributable</t>
  </si>
  <si>
    <t>For the period ended 30 Sept 2005</t>
  </si>
  <si>
    <t>Share premium</t>
  </si>
  <si>
    <t>Retained profits</t>
  </si>
  <si>
    <t>Total</t>
  </si>
  <si>
    <t>At 1 January 2005</t>
  </si>
  <si>
    <t>Issued during the period</t>
  </si>
  <si>
    <t>Net profit for the period</t>
  </si>
  <si>
    <t>Bonus Issue</t>
  </si>
  <si>
    <t>Dividends</t>
  </si>
  <si>
    <t>At 30 Sept 2005</t>
  </si>
  <si>
    <t>For the period ended 30 Sept 2004</t>
  </si>
  <si>
    <t>At 1 January 2004</t>
  </si>
  <si>
    <t>At 30 Sept 2004</t>
  </si>
  <si>
    <t>CONDENSED CASHFLOW FOR THE PERIOD ENDED 30 SEPTEMBER 2005</t>
  </si>
  <si>
    <t>Company</t>
  </si>
  <si>
    <t>Year ended 31 Dec</t>
  </si>
  <si>
    <t>Period ended 30 Sept</t>
  </si>
  <si>
    <t xml:space="preserve">Year ended 31 December </t>
  </si>
  <si>
    <t>Period ended 31 March</t>
  </si>
  <si>
    <t>CASHFLOW FROM OPERATING ACTIVITIES</t>
  </si>
  <si>
    <t>Profit before taxation</t>
  </si>
  <si>
    <t>Adjustment for:</t>
  </si>
  <si>
    <t>Depreciation</t>
  </si>
  <si>
    <t>Interest expense</t>
  </si>
  <si>
    <t xml:space="preserve">Writeback of provision for diminution </t>
  </si>
  <si>
    <t>Provision for doubtful debt</t>
  </si>
  <si>
    <t>Writeback of doubtful debt</t>
  </si>
  <si>
    <t>Dilution arising from issuance of shares in subsidiary</t>
  </si>
  <si>
    <t>Fixed assets written off</t>
  </si>
  <si>
    <t>Amortisation of deferred expenditure/ intangibles</t>
  </si>
  <si>
    <t>Deferred expenditure write off</t>
  </si>
  <si>
    <t>Share of loss from associated companies</t>
  </si>
  <si>
    <t>Provision of diminution in value of investment</t>
  </si>
  <si>
    <t>Gain  on disposal of investments</t>
  </si>
  <si>
    <t>Gain on disposal of fixed assets</t>
  </si>
  <si>
    <t>Dividend income</t>
  </si>
  <si>
    <t>Interest income</t>
  </si>
  <si>
    <t>Operating profit before working capital changes</t>
  </si>
  <si>
    <t>(Increase)/Decrease in receivables</t>
  </si>
  <si>
    <t>Decrease in due to/from customers</t>
  </si>
  <si>
    <t>Decrease in creditors</t>
  </si>
  <si>
    <t>Increase in intangibles</t>
  </si>
  <si>
    <t>Decrease in amount due to related companies</t>
  </si>
  <si>
    <t>Cash generated from operations</t>
  </si>
  <si>
    <t>Interest paid</t>
  </si>
  <si>
    <t>Taxation paid</t>
  </si>
  <si>
    <t>Net cash generated from operating activities</t>
  </si>
  <si>
    <t>CASHFLOW FROM INVESTING ACTIVITIES</t>
  </si>
  <si>
    <t xml:space="preserve">Acquisition from subsidiaries </t>
  </si>
  <si>
    <t>Interest received</t>
  </si>
  <si>
    <t>Dividend received</t>
  </si>
  <si>
    <t>Proceeds from disposal of investment</t>
  </si>
  <si>
    <t xml:space="preserve">Proceeds from disposal of fixed assets </t>
  </si>
  <si>
    <t>Purchase of investments</t>
  </si>
  <si>
    <t>Purchase of fixed assets</t>
  </si>
  <si>
    <t>Net cash used in investing activities</t>
  </si>
  <si>
    <t>CASHFLOW FROM FINANCING ACTIVITIES</t>
  </si>
  <si>
    <t>Proceeds from issuance of shares to minority sharholder in a subsidiary</t>
  </si>
  <si>
    <t>Drawdown from term loan</t>
  </si>
  <si>
    <t>Dividend paid</t>
  </si>
  <si>
    <t>Dividend paid to minority shareholder of a subsidiary</t>
  </si>
  <si>
    <t>Repayment of term loan</t>
  </si>
  <si>
    <t>Net cash used in financing activities</t>
  </si>
  <si>
    <t>NET INCREASE IN CASH &amp; CASH EQUIVALENT</t>
  </si>
  <si>
    <t>CASH AND CASH EQUIVALENTS AT BEGINNING OF THE YEAR</t>
  </si>
  <si>
    <t>CASH AND CASH EQUIVALENTS AT END OF PERIOD</t>
  </si>
  <si>
    <t>CASH &amp; CASH EQUIVALENT COMPRISE:</t>
  </si>
  <si>
    <t>Cash at bank</t>
  </si>
  <si>
    <t>Fixed deposits at licensed banks</t>
  </si>
  <si>
    <t>NBV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</si>
</sst>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_(* #,##0.0_);_(* \(#,##0.0\);_(* &quot;-&quot;??_);_(@_)"/>
    <numFmt numFmtId="177" formatCode="_(* #,##0.0_);_(* \(#,##0.0\);_(* &quot;-&quot;?_);_(@_)"/>
    <numFmt numFmtId="178" formatCode="_(* #,##0.00_);_(* \(#,##0.00\);_(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"/>
    <numFmt numFmtId="183" formatCode="0.0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_(* #,##0.0_);_(* \(#,##0.0\);_(* &quot;-&quot;_);_(@_)"/>
    <numFmt numFmtId="190" formatCode="0.000000000"/>
    <numFmt numFmtId="191" formatCode="#,##0.000_);\(#,##0.000\)"/>
    <numFmt numFmtId="192" formatCode="#,##0.0000_);\(#,##0.0000\)"/>
    <numFmt numFmtId="193" formatCode="#,##0.00000_);\(#,##0.00000\)"/>
    <numFmt numFmtId="194" formatCode="#,##0.0_);\(#,##0.0\)"/>
    <numFmt numFmtId="195" formatCode="#,##0.00000000000_);\(#,##0.00000000000\)"/>
    <numFmt numFmtId="196" formatCode="#,##0.000000000000_);\(#,##0.000000000000\)"/>
    <numFmt numFmtId="197" formatCode="#,##0.0000000000000_);\(#,##0.00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_(* #,##0.000_);_(* \(#,##0.000\);_(* &quot;-&quot;_);_(@_)"/>
    <numFmt numFmtId="204" formatCode="_(* #,##0.0000_);_(* \(#,##0.0000\);_(* &quot;-&quot;_);_(@_)"/>
    <numFmt numFmtId="205" formatCode="#,##0.0"/>
    <numFmt numFmtId="206" formatCode="[$-409]mmm\-yy;@"/>
    <numFmt numFmtId="207" formatCode="0.00_);\(0.00\)"/>
    <numFmt numFmtId="208" formatCode="0.0000%"/>
    <numFmt numFmtId="209" formatCode="0.00000%"/>
    <numFmt numFmtId="210" formatCode="_(* #,##0.000_);_(* \(#,##0.00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0_);_(* \(#,##0.000000000\);_(* &quot;-&quot;??_);_(@_)"/>
    <numFmt numFmtId="217" formatCode="_(* #,##0.0000000000_);_(* \(#,##0.0000000000\);_(* &quot;-&quot;??_);_(@_)"/>
    <numFmt numFmtId="218" formatCode="_(* #,##0.00000000000_);_(* \(#,##0.00000000000\);_(* &quot;-&quot;??_);_(@_)"/>
    <numFmt numFmtId="219" formatCode="_(* #,##0.000000000000_);_(* \(#,##0.000000000000\);_(* &quot;-&quot;??_);_(@_)"/>
    <numFmt numFmtId="220" formatCode="_(* #,##0.0000000000000_);_(* \(#,##0.0000000000000\);_(* &quot;-&quot;??_);_(@_)"/>
    <numFmt numFmtId="221" formatCode="_(* #,##0.00000000000000_);_(* \(#,##0.00000000000000\);_(* &quot;-&quot;??_);_(@_)"/>
    <numFmt numFmtId="222" formatCode="_(* #,##0.000000000000000_);_(* \(#,##0.000000000000000\);_(* &quot;-&quot;??_);_(@_)"/>
    <numFmt numFmtId="223" formatCode="_(* #,##0.0000000000000000_);_(* \(#,##0.0000000000000000\);_(* &quot;-&quot;??_);_(@_)"/>
    <numFmt numFmtId="224" formatCode="_(* #,##0.00000000000000000_);_(* \(#,##0.00000000000000000\);_(* &quot;-&quot;??_);_(@_)"/>
    <numFmt numFmtId="225" formatCode="_(* #,##0.000000000000000000_);_(* \(#,##0.000000000000000000\);_(* &quot;-&quot;??_);_(@_)"/>
    <numFmt numFmtId="226" formatCode="_(* #,##0.0000000000000000000_);_(* \(#,##0.0000000000000000000\);_(* &quot;-&quot;??_);_(@_)"/>
    <numFmt numFmtId="227" formatCode="_(* #,##0.00000000000000000000_);_(* \(#,##0.00000000000000000000\);_(* &quot;-&quot;??_);_(@_)"/>
  </numFmts>
  <fonts count="17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>
      <alignment/>
      <protection locked="0"/>
    </xf>
    <xf numFmtId="170" fontId="5" fillId="0" borderId="0">
      <alignment/>
      <protection locked="0"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72" fontId="9" fillId="0" borderId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73" fontId="5" fillId="0" borderId="2">
      <alignment/>
      <protection locked="0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68" fontId="1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168" fontId="1" fillId="0" borderId="0" xfId="15" applyNumberFormat="1" applyFont="1" applyBorder="1" applyAlignment="1" quotePrefix="1">
      <alignment horizontal="left"/>
    </xf>
    <xf numFmtId="168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15" applyNumberFormat="1" applyFont="1" applyAlignment="1">
      <alignment horizontal="right"/>
    </xf>
    <xf numFmtId="1" fontId="1" fillId="0" borderId="0" xfId="15" applyNumberFormat="1" applyFont="1" applyAlignment="1">
      <alignment horizontal="center"/>
    </xf>
    <xf numFmtId="1" fontId="0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9" fontId="0" fillId="0" borderId="0" xfId="28" applyFont="1" applyAlignment="1">
      <alignment horizontal="left"/>
    </xf>
    <xf numFmtId="15" fontId="1" fillId="0" borderId="3" xfId="0" applyNumberFormat="1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1" fontId="1" fillId="0" borderId="3" xfId="28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right"/>
    </xf>
    <xf numFmtId="9" fontId="1" fillId="0" borderId="0" xfId="28" applyFont="1" applyAlignment="1">
      <alignment horizontal="center"/>
    </xf>
    <xf numFmtId="9" fontId="1" fillId="0" borderId="0" xfId="28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28" applyFont="1" applyAlignment="1">
      <alignment horizontal="center"/>
    </xf>
    <xf numFmtId="168" fontId="0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left"/>
    </xf>
    <xf numFmtId="3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68" fontId="0" fillId="0" borderId="4" xfId="28" applyNumberFormat="1" applyFont="1" applyBorder="1" applyAlignment="1">
      <alignment horizontal="center"/>
    </xf>
    <xf numFmtId="168" fontId="0" fillId="0" borderId="0" xfId="28" applyNumberFormat="1" applyFont="1" applyAlignment="1">
      <alignment horizontal="left"/>
    </xf>
    <xf numFmtId="168" fontId="0" fillId="0" borderId="0" xfId="28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28" applyNumberFormat="1" applyFont="1" applyAlignment="1">
      <alignment horizontal="center"/>
    </xf>
    <xf numFmtId="168" fontId="1" fillId="0" borderId="0" xfId="15" applyNumberFormat="1" applyFont="1" applyAlignment="1">
      <alignment horizontal="left"/>
    </xf>
    <xf numFmtId="168" fontId="0" fillId="0" borderId="0" xfId="15" applyNumberFormat="1" applyFont="1" applyAlignment="1" quotePrefix="1">
      <alignment horizontal="left"/>
    </xf>
    <xf numFmtId="168" fontId="0" fillId="0" borderId="0" xfId="15" applyNumberFormat="1" applyFont="1" applyFill="1" applyAlignment="1">
      <alignment/>
    </xf>
    <xf numFmtId="168" fontId="0" fillId="0" borderId="0" xfId="15" applyNumberFormat="1" applyFont="1" applyFill="1" applyAlignment="1" quotePrefix="1">
      <alignment horizontal="left"/>
    </xf>
    <xf numFmtId="37" fontId="0" fillId="0" borderId="0" xfId="0" applyNumberFormat="1" applyFont="1" applyAlignment="1">
      <alignment horizontal="center"/>
    </xf>
    <xf numFmtId="168" fontId="0" fillId="0" borderId="4" xfId="0" applyNumberFormat="1" applyFont="1" applyBorder="1" applyAlignment="1">
      <alignment/>
    </xf>
    <xf numFmtId="37" fontId="0" fillId="0" borderId="4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68" fontId="0" fillId="0" borderId="0" xfId="15" applyNumberFormat="1" applyFont="1" applyFill="1" applyAlignment="1">
      <alignment horizontal="left"/>
    </xf>
    <xf numFmtId="168" fontId="1" fillId="0" borderId="4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0" xfId="15" applyNumberFormat="1" applyFont="1" applyAlignment="1">
      <alignment/>
    </xf>
    <xf numFmtId="168" fontId="0" fillId="0" borderId="0" xfId="15" applyNumberFormat="1" applyFont="1" applyAlignment="1">
      <alignment horizontal="left" indent="1"/>
    </xf>
    <xf numFmtId="168" fontId="0" fillId="0" borderId="3" xfId="15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10" fillId="0" borderId="0" xfId="15" applyNumberFormat="1" applyFont="1" applyAlignment="1">
      <alignment/>
    </xf>
    <xf numFmtId="0" fontId="0" fillId="0" borderId="0" xfId="0" applyFont="1" applyAlignment="1">
      <alignment horizontal="left" indent="1"/>
    </xf>
    <xf numFmtId="168" fontId="1" fillId="0" borderId="2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43" fontId="0" fillId="0" borderId="0" xfId="15" applyFont="1" applyAlignment="1">
      <alignment/>
    </xf>
    <xf numFmtId="2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9" fontId="0" fillId="0" borderId="0" xfId="28" applyFont="1" applyAlignment="1">
      <alignment/>
    </xf>
    <xf numFmtId="168" fontId="11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168" fontId="12" fillId="0" borderId="0" xfId="15" applyNumberFormat="1" applyFont="1" applyAlignment="1">
      <alignment/>
    </xf>
    <xf numFmtId="168" fontId="11" fillId="0" borderId="0" xfId="15" applyNumberFormat="1" applyFont="1" applyAlignment="1" quotePrefix="1">
      <alignment horizontal="left"/>
    </xf>
    <xf numFmtId="0" fontId="11" fillId="0" borderId="0" xfId="0" applyFont="1" applyAlignment="1">
      <alignment/>
    </xf>
    <xf numFmtId="9" fontId="12" fillId="0" borderId="0" xfId="28" applyFont="1" applyBorder="1" applyAlignment="1">
      <alignment/>
    </xf>
    <xf numFmtId="1" fontId="11" fillId="0" borderId="0" xfId="28" applyNumberFormat="1" applyFont="1" applyBorder="1" applyAlignment="1">
      <alignment horizontal="center"/>
    </xf>
    <xf numFmtId="1" fontId="12" fillId="0" borderId="0" xfId="28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8" fontId="12" fillId="0" borderId="0" xfId="15" applyNumberFormat="1" applyFont="1" applyBorder="1" applyAlignment="1">
      <alignment/>
    </xf>
    <xf numFmtId="168" fontId="11" fillId="0" borderId="3" xfId="15" applyNumberFormat="1" applyFont="1" applyBorder="1" applyAlignment="1">
      <alignment horizontal="center" wrapText="1"/>
    </xf>
    <xf numFmtId="168" fontId="12" fillId="0" borderId="0" xfId="15" applyNumberFormat="1" applyFont="1" applyBorder="1" applyAlignment="1">
      <alignment horizontal="center"/>
    </xf>
    <xf numFmtId="15" fontId="13" fillId="0" borderId="3" xfId="0" applyNumberFormat="1" applyFont="1" applyBorder="1" applyAlignment="1">
      <alignment horizontal="center" wrapText="1"/>
    </xf>
    <xf numFmtId="0" fontId="14" fillId="0" borderId="0" xfId="0" applyNumberFormat="1" applyFont="1" applyAlignment="1">
      <alignment/>
    </xf>
    <xf numFmtId="168" fontId="11" fillId="0" borderId="0" xfId="15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8" fontId="11" fillId="0" borderId="0" xfId="15" applyNumberFormat="1" applyFont="1" applyAlignment="1">
      <alignment horizontal="center"/>
    </xf>
    <xf numFmtId="168" fontId="12" fillId="0" borderId="0" xfId="15" applyNumberFormat="1" applyFont="1" applyBorder="1" applyAlignment="1">
      <alignment wrapText="1"/>
    </xf>
    <xf numFmtId="168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7" fontId="12" fillId="0" borderId="0" xfId="0" applyNumberFormat="1" applyFont="1" applyAlignment="1">
      <alignment/>
    </xf>
    <xf numFmtId="168" fontId="12" fillId="0" borderId="4" xfId="0" applyNumberFormat="1" applyFont="1" applyBorder="1" applyAlignment="1">
      <alignment/>
    </xf>
    <xf numFmtId="168" fontId="12" fillId="0" borderId="4" xfId="15" applyNumberFormat="1" applyFont="1" applyBorder="1" applyAlignment="1">
      <alignment/>
    </xf>
    <xf numFmtId="37" fontId="12" fillId="0" borderId="0" xfId="0" applyNumberFormat="1" applyFont="1" applyFill="1" applyBorder="1" applyAlignment="1">
      <alignment horizontal="right"/>
    </xf>
    <xf numFmtId="168" fontId="12" fillId="0" borderId="0" xfId="15" applyNumberFormat="1" applyFont="1" applyFill="1" applyBorder="1" applyAlignment="1">
      <alignment/>
    </xf>
    <xf numFmtId="168" fontId="12" fillId="0" borderId="0" xfId="15" applyNumberFormat="1" applyFont="1" applyFill="1" applyBorder="1" applyAlignment="1">
      <alignment horizontal="right"/>
    </xf>
    <xf numFmtId="168" fontId="12" fillId="0" borderId="3" xfId="15" applyNumberFormat="1" applyFont="1" applyBorder="1" applyAlignment="1">
      <alignment/>
    </xf>
    <xf numFmtId="9" fontId="12" fillId="0" borderId="0" xfId="28" applyFont="1" applyFill="1" applyBorder="1" applyAlignment="1">
      <alignment/>
    </xf>
    <xf numFmtId="168" fontId="12" fillId="0" borderId="0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/>
    </xf>
    <xf numFmtId="168" fontId="12" fillId="0" borderId="3" xfId="0" applyNumberFormat="1" applyFont="1" applyBorder="1" applyAlignment="1">
      <alignment/>
    </xf>
    <xf numFmtId="168" fontId="12" fillId="0" borderId="3" xfId="15" applyNumberFormat="1" applyFont="1" applyFill="1" applyBorder="1" applyAlignment="1">
      <alignment/>
    </xf>
    <xf numFmtId="37" fontId="12" fillId="0" borderId="3" xfId="0" applyNumberFormat="1" applyFont="1" applyFill="1" applyBorder="1" applyAlignment="1">
      <alignment/>
    </xf>
    <xf numFmtId="168" fontId="12" fillId="0" borderId="0" xfId="15" applyNumberFormat="1" applyFont="1" applyAlignment="1">
      <alignment wrapText="1"/>
    </xf>
    <xf numFmtId="168" fontId="12" fillId="0" borderId="2" xfId="0" applyNumberFormat="1" applyFont="1" applyBorder="1" applyAlignment="1">
      <alignment/>
    </xf>
    <xf numFmtId="37" fontId="12" fillId="0" borderId="2" xfId="0" applyNumberFormat="1" applyFont="1" applyBorder="1" applyAlignment="1">
      <alignment/>
    </xf>
    <xf numFmtId="0" fontId="12" fillId="0" borderId="0" xfId="0" applyFont="1" applyAlignment="1">
      <alignment wrapText="1"/>
    </xf>
    <xf numFmtId="9" fontId="12" fillId="0" borderId="0" xfId="28" applyFont="1" applyAlignment="1">
      <alignment/>
    </xf>
    <xf numFmtId="37" fontId="12" fillId="0" borderId="0" xfId="0" applyNumberFormat="1" applyFont="1" applyFill="1" applyAlignment="1">
      <alignment/>
    </xf>
    <xf numFmtId="39" fontId="12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9" fontId="12" fillId="0" borderId="0" xfId="28" applyNumberFormat="1" applyFont="1" applyAlignment="1">
      <alignment/>
    </xf>
    <xf numFmtId="0" fontId="13" fillId="0" borderId="0" xfId="15" applyNumberFormat="1" applyFont="1" applyAlignment="1">
      <alignment horizontal="left"/>
    </xf>
    <xf numFmtId="0" fontId="14" fillId="0" borderId="0" xfId="0" applyFont="1" applyAlignment="1">
      <alignment/>
    </xf>
    <xf numFmtId="168" fontId="14" fillId="0" borderId="0" xfId="15" applyNumberFormat="1" applyFont="1" applyAlignment="1">
      <alignment/>
    </xf>
    <xf numFmtId="0" fontId="14" fillId="0" borderId="0" xfId="0" applyFont="1" applyAlignment="1">
      <alignment wrapText="1"/>
    </xf>
    <xf numFmtId="168" fontId="14" fillId="0" borderId="0" xfId="15" applyNumberFormat="1" applyFont="1" applyFill="1" applyBorder="1" applyAlignment="1">
      <alignment wrapText="1"/>
    </xf>
    <xf numFmtId="168" fontId="14" fillId="0" borderId="0" xfId="15" applyNumberFormat="1" applyFont="1" applyFill="1" applyBorder="1" applyAlignment="1">
      <alignment horizontal="center" wrapText="1"/>
    </xf>
    <xf numFmtId="168" fontId="14" fillId="0" borderId="3" xfId="15" applyNumberFormat="1" applyFont="1" applyFill="1" applyBorder="1" applyAlignment="1">
      <alignment horizontal="center" wrapText="1"/>
    </xf>
    <xf numFmtId="168" fontId="14" fillId="0" borderId="0" xfId="15" applyNumberFormat="1" applyFont="1" applyFill="1" applyAlignment="1">
      <alignment wrapText="1"/>
    </xf>
    <xf numFmtId="168" fontId="14" fillId="0" borderId="2" xfId="15" applyNumberFormat="1" applyFont="1" applyBorder="1" applyAlignment="1">
      <alignment/>
    </xf>
    <xf numFmtId="168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8" fontId="16" fillId="0" borderId="0" xfId="15" applyNumberFormat="1" applyFont="1" applyAlignment="1">
      <alignment/>
    </xf>
    <xf numFmtId="168" fontId="16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68" fontId="15" fillId="0" borderId="0" xfId="15" applyNumberFormat="1" applyFont="1" applyAlignment="1">
      <alignment horizontal="right"/>
    </xf>
    <xf numFmtId="168" fontId="15" fillId="0" borderId="0" xfId="15" applyNumberFormat="1" applyFont="1" applyBorder="1" applyAlignment="1">
      <alignment horizontal="right"/>
    </xf>
    <xf numFmtId="1" fontId="15" fillId="0" borderId="0" xfId="15" applyNumberFormat="1" applyFont="1" applyAlignment="1">
      <alignment horizontal="center"/>
    </xf>
    <xf numFmtId="1" fontId="16" fillId="0" borderId="0" xfId="15" applyNumberFormat="1" applyFont="1" applyAlignment="1">
      <alignment horizontal="center"/>
    </xf>
    <xf numFmtId="0" fontId="15" fillId="0" borderId="0" xfId="15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68" fontId="15" fillId="0" borderId="3" xfId="15" applyNumberFormat="1" applyFont="1" applyBorder="1" applyAlignment="1">
      <alignment horizontal="center" wrapText="1"/>
    </xf>
    <xf numFmtId="168" fontId="16" fillId="0" borderId="0" xfId="15" applyNumberFormat="1" applyFont="1" applyAlignment="1">
      <alignment horizontal="center"/>
    </xf>
    <xf numFmtId="168" fontId="15" fillId="0" borderId="0" xfId="15" applyNumberFormat="1" applyFont="1" applyAlignment="1">
      <alignment horizontal="center"/>
    </xf>
    <xf numFmtId="168" fontId="16" fillId="0" borderId="0" xfId="15" applyNumberFormat="1" applyFont="1" applyFill="1" applyAlignment="1">
      <alignment/>
    </xf>
    <xf numFmtId="0" fontId="16" fillId="0" borderId="0" xfId="0" applyFont="1" applyAlignment="1">
      <alignment horizontal="left" indent="1"/>
    </xf>
    <xf numFmtId="168" fontId="16" fillId="0" borderId="3" xfId="15" applyNumberFormat="1" applyFont="1" applyBorder="1" applyAlignment="1">
      <alignment/>
    </xf>
    <xf numFmtId="168" fontId="16" fillId="0" borderId="3" xfId="15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168" fontId="16" fillId="0" borderId="0" xfId="15" applyNumberFormat="1" applyFont="1" applyFill="1" applyBorder="1" applyAlignment="1">
      <alignment/>
    </xf>
    <xf numFmtId="168" fontId="16" fillId="0" borderId="4" xfId="15" applyNumberFormat="1" applyFont="1" applyBorder="1" applyAlignment="1">
      <alignment/>
    </xf>
    <xf numFmtId="168" fontId="16" fillId="0" borderId="4" xfId="15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68" fontId="16" fillId="0" borderId="5" xfId="15" applyNumberFormat="1" applyFont="1" applyBorder="1" applyAlignment="1">
      <alignment/>
    </xf>
    <xf numFmtId="168" fontId="16" fillId="0" borderId="5" xfId="15" applyNumberFormat="1" applyFont="1" applyFill="1" applyBorder="1" applyAlignment="1">
      <alignment/>
    </xf>
    <xf numFmtId="43" fontId="16" fillId="0" borderId="0" xfId="15" applyFont="1" applyAlignment="1">
      <alignment/>
    </xf>
    <xf numFmtId="0" fontId="0" fillId="0" borderId="0" xfId="0" applyFont="1" applyAlignment="1">
      <alignment horizontal="left" wrapText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Percent" xfId="28"/>
    <cellStyle name="Percent [2]" xfId="29"/>
    <cellStyle name="Total" xfId="30"/>
    <cellStyle name="Tusental (0)_pldt" xfId="31"/>
    <cellStyle name="Tusental_pldt" xfId="32"/>
    <cellStyle name="Valuta (0)_pldt" xfId="33"/>
    <cellStyle name="Valuta_pld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\Consol-Q32005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lan's\2003\4th%20quarter\Consolidation\DOCUME~1\ADMINI~1\LOCALS~1\Temp\c.lotus.notes.data\KLSE%20Announcement-%201st%20Qtr%202001\Consol%20March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lan's\2003\4th%20quarter\Consolidation\DOCUME~1\ADMINI~1\LOCALS~1\Temp\c.lotus.notes.data\KLSE%20Announcement-%201st%20Qtr%202001\Consol%20Balance%20Sheet%20and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SDisc"/>
      <sheetName val="BOD"/>
      <sheetName val="P&amp;LDisc"/>
      <sheetName val="EQ"/>
      <sheetName val="CF Disc"/>
      <sheetName val="BS-1"/>
      <sheetName val="CF-4-3-MM"/>
      <sheetName val="P&amp;L-1"/>
      <sheetName val="P&amp;L-2"/>
      <sheetName val="Budget"/>
      <sheetName val="HTP"/>
      <sheetName val="SUBS"/>
      <sheetName val="EQ-1"/>
      <sheetName val="GCF"/>
      <sheetName val="Co CF"/>
      <sheetName val="NTA-BS"/>
      <sheetName val="NTA-P&amp;L"/>
      <sheetName val="cje(coy)"/>
      <sheetName val="&lt;cje&gt;(coy)"/>
      <sheetName val="CF-4(G)"/>
      <sheetName val="CF-4|summary(G)"/>
      <sheetName val="CF-4-1"/>
      <sheetName val="CF-4-2"/>
      <sheetName val="CF-4-4-MI"/>
      <sheetName val="FA Disc"/>
      <sheetName val="CF-23(PNTA)"/>
      <sheetName val="HTPBS"/>
      <sheetName val="HTP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AOLBS"/>
      <sheetName val="AOLP&amp;L"/>
      <sheetName val="ICity(BS)"/>
      <sheetName val="ICity(P&amp;L)"/>
      <sheetName val="SAMBS"/>
      <sheetName val="SAMP&amp;L"/>
    </sheetNames>
    <sheetDataSet>
      <sheetData sheetId="6">
        <row r="10">
          <cell r="X10">
            <v>4971945.118999999</v>
          </cell>
        </row>
        <row r="11">
          <cell r="X11">
            <v>1619025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101735485.46966667</v>
          </cell>
        </row>
        <row r="15">
          <cell r="X15">
            <v>22222444.793455567</v>
          </cell>
        </row>
        <row r="16">
          <cell r="X16">
            <v>220768.07</v>
          </cell>
        </row>
        <row r="18">
          <cell r="X18">
            <v>0</v>
          </cell>
        </row>
        <row r="20">
          <cell r="X20">
            <v>2233545.24</v>
          </cell>
        </row>
        <row r="21">
          <cell r="X21">
            <v>0</v>
          </cell>
        </row>
        <row r="22">
          <cell r="X22">
            <v>787154.6300000001</v>
          </cell>
        </row>
        <row r="23">
          <cell r="X23">
            <v>0</v>
          </cell>
        </row>
        <row r="24">
          <cell r="X24">
            <v>2518341.38</v>
          </cell>
        </row>
        <row r="25">
          <cell r="X25">
            <v>7740578.195206315</v>
          </cell>
        </row>
        <row r="29">
          <cell r="X29">
            <v>21213924.042825237</v>
          </cell>
        </row>
        <row r="30">
          <cell r="X30">
            <v>12155925.540000018</v>
          </cell>
        </row>
        <row r="31">
          <cell r="X31">
            <v>88741.05147093488</v>
          </cell>
        </row>
        <row r="32">
          <cell r="X32">
            <v>0</v>
          </cell>
        </row>
        <row r="33">
          <cell r="X33">
            <v>1574081.1300000001</v>
          </cell>
        </row>
        <row r="34">
          <cell r="X34">
            <v>0</v>
          </cell>
        </row>
        <row r="35">
          <cell r="X35">
            <v>93319.28</v>
          </cell>
        </row>
        <row r="36">
          <cell r="E36">
            <v>9890746.54</v>
          </cell>
          <cell r="X36">
            <v>9890746.54</v>
          </cell>
        </row>
        <row r="38">
          <cell r="X38">
            <v>1358490.6662016434</v>
          </cell>
        </row>
        <row r="39">
          <cell r="X39">
            <v>6540176.120283688</v>
          </cell>
        </row>
        <row r="40">
          <cell r="X40">
            <v>67853</v>
          </cell>
        </row>
        <row r="49">
          <cell r="X49">
            <v>26836</v>
          </cell>
        </row>
        <row r="50">
          <cell r="X50">
            <v>8966487.24</v>
          </cell>
        </row>
        <row r="51">
          <cell r="X51">
            <v>91184847.13900001</v>
          </cell>
        </row>
        <row r="52">
          <cell r="X52">
            <v>0</v>
          </cell>
        </row>
        <row r="54">
          <cell r="X54">
            <v>-6413880.97972</v>
          </cell>
        </row>
        <row r="55">
          <cell r="X55">
            <v>-7949680.24971631</v>
          </cell>
        </row>
        <row r="56">
          <cell r="X56">
            <v>5753837</v>
          </cell>
        </row>
        <row r="57">
          <cell r="X57">
            <v>5930227.671</v>
          </cell>
        </row>
        <row r="61">
          <cell r="X61">
            <v>100008300</v>
          </cell>
        </row>
        <row r="63">
          <cell r="X63">
            <v>227579</v>
          </cell>
        </row>
        <row r="64">
          <cell r="X64">
            <v>16516683</v>
          </cell>
        </row>
        <row r="65">
          <cell r="X65">
            <v>68322046.49422136</v>
          </cell>
        </row>
        <row r="68">
          <cell r="X68">
            <v>3490095.848050619</v>
          </cell>
        </row>
      </sheetData>
      <sheetData sheetId="9">
        <row r="50">
          <cell r="D50">
            <v>518046.14</v>
          </cell>
        </row>
      </sheetData>
      <sheetData sheetId="13">
        <row r="11">
          <cell r="Y11">
            <v>100008300</v>
          </cell>
        </row>
        <row r="12">
          <cell r="Y12">
            <v>0</v>
          </cell>
        </row>
        <row r="31">
          <cell r="Y31">
            <v>0</v>
          </cell>
        </row>
        <row r="32">
          <cell r="Y32">
            <v>16516683</v>
          </cell>
        </row>
        <row r="37">
          <cell r="Y37">
            <v>62885700.56</v>
          </cell>
        </row>
        <row r="38">
          <cell r="Y38">
            <v>12596960.214221356</v>
          </cell>
        </row>
        <row r="39">
          <cell r="Y39">
            <v>-7160614.279999999</v>
          </cell>
        </row>
        <row r="40">
          <cell r="Y40">
            <v>0</v>
          </cell>
        </row>
      </sheetData>
      <sheetData sheetId="14">
        <row r="6">
          <cell r="B6">
            <v>16561712</v>
          </cell>
          <cell r="C6">
            <v>4971945.118999999</v>
          </cell>
        </row>
        <row r="7">
          <cell r="B7">
            <v>9009541</v>
          </cell>
          <cell r="C7">
            <v>1619025</v>
          </cell>
        </row>
        <row r="13">
          <cell r="B13">
            <v>0</v>
          </cell>
          <cell r="C13">
            <v>-9890746.54</v>
          </cell>
        </row>
        <row r="31">
          <cell r="AB31">
            <v>-787367.55</v>
          </cell>
        </row>
        <row r="32">
          <cell r="AB32">
            <v>-7160614.279999999</v>
          </cell>
        </row>
        <row r="36">
          <cell r="E36">
            <v>19080935.474738047</v>
          </cell>
          <cell r="F36">
            <v>15176154.325</v>
          </cell>
          <cell r="G36">
            <v>0</v>
          </cell>
          <cell r="H36">
            <v>0</v>
          </cell>
          <cell r="I36">
            <v>42500</v>
          </cell>
          <cell r="J36">
            <v>-282946.89</v>
          </cell>
          <cell r="K36">
            <v>100108</v>
          </cell>
          <cell r="L36">
            <v>5425.96</v>
          </cell>
          <cell r="M36">
            <v>0</v>
          </cell>
          <cell r="N36">
            <v>1868493.0101369862</v>
          </cell>
          <cell r="O36">
            <v>518046.14</v>
          </cell>
          <cell r="P36">
            <v>80250</v>
          </cell>
          <cell r="Q36">
            <v>-196461.63999999998</v>
          </cell>
          <cell r="R36">
            <v>48070.63399999999</v>
          </cell>
          <cell r="S36">
            <v>0</v>
          </cell>
          <cell r="T36">
            <v>0</v>
          </cell>
          <cell r="U36">
            <v>-2289882.811</v>
          </cell>
          <cell r="V36">
            <v>-6157639.143735381</v>
          </cell>
          <cell r="W36">
            <v>15418246.86687777</v>
          </cell>
          <cell r="X36">
            <v>-41593821.90717474</v>
          </cell>
          <cell r="Y36">
            <v>0</v>
          </cell>
          <cell r="AA36">
            <v>-1868493.0101369862</v>
          </cell>
          <cell r="AC36">
            <v>-8625237.766544428</v>
          </cell>
          <cell r="AD36">
            <v>196461.63999999998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-6770415.61</v>
          </cell>
          <cell r="AQ36">
            <v>-6181074.63</v>
          </cell>
          <cell r="AR36">
            <v>508234</v>
          </cell>
        </row>
      </sheetData>
      <sheetData sheetId="15">
        <row r="6">
          <cell r="B6">
            <v>11586397</v>
          </cell>
          <cell r="C6">
            <v>1535144.9389999993</v>
          </cell>
        </row>
        <row r="7">
          <cell r="B7">
            <v>8500000</v>
          </cell>
          <cell r="C7">
            <v>900000</v>
          </cell>
        </row>
        <row r="33">
          <cell r="E33">
            <v>15070041.19787503</v>
          </cell>
          <cell r="F33">
            <v>13701518.594999999</v>
          </cell>
          <cell r="G33">
            <v>0</v>
          </cell>
          <cell r="H33">
            <v>0</v>
          </cell>
          <cell r="I33">
            <v>-100000</v>
          </cell>
          <cell r="J33">
            <v>0</v>
          </cell>
          <cell r="K33">
            <v>0</v>
          </cell>
          <cell r="M33">
            <v>5425.96</v>
          </cell>
          <cell r="N33">
            <v>1714378.74</v>
          </cell>
          <cell r="O33">
            <v>-194686.63999999998</v>
          </cell>
          <cell r="P33">
            <v>55905.91399999999</v>
          </cell>
          <cell r="Q33">
            <v>0</v>
          </cell>
          <cell r="R33">
            <v>-1711350</v>
          </cell>
          <cell r="T33">
            <v>-3150950.1952063153</v>
          </cell>
          <cell r="U33">
            <v>-2804188.811</v>
          </cell>
          <cell r="V33">
            <v>-21170161.19312225</v>
          </cell>
          <cell r="W33">
            <v>-14504300.367174745</v>
          </cell>
          <cell r="X33">
            <v>2845398.6800000006</v>
          </cell>
          <cell r="Z33">
            <v>-1714378.74</v>
          </cell>
          <cell r="AA33">
            <v>-8640000</v>
          </cell>
          <cell r="AB33">
            <v>-6725176.266544428</v>
          </cell>
          <cell r="AC33">
            <v>194686.63999999998</v>
          </cell>
          <cell r="AD33">
            <v>1711350</v>
          </cell>
          <cell r="AE33">
            <v>90000</v>
          </cell>
          <cell r="AF33">
            <v>516000</v>
          </cell>
          <cell r="AG33">
            <v>-12628500</v>
          </cell>
          <cell r="AH33">
            <v>10000000</v>
          </cell>
          <cell r="AI33">
            <v>-3834000</v>
          </cell>
          <cell r="AJ33">
            <v>24983</v>
          </cell>
          <cell r="AK33">
            <v>-6718677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udgetvsactual"/>
      <sheetName val="CF-1|2"/>
      <sheetName val="CF-3"/>
      <sheetName val="CF-10"/>
      <sheetName val="CF-11"/>
      <sheetName val="CF-4|summary"/>
      <sheetName val="CF-4"/>
      <sheetName val="CF-4-1"/>
      <sheetName val="CF-4-2"/>
      <sheetName val="CF-4-3"/>
      <sheetName val="CF-4-4"/>
      <sheetName val="CF-5"/>
      <sheetName val="CF-5 Prioryr"/>
      <sheetName val="CF-6"/>
      <sheetName val="CF-22"/>
      <sheetName val="CF-23"/>
      <sheetName val="cya1"/>
      <sheetName val="CYA"/>
    </sheetNames>
    <sheetDataSet>
      <sheetData sheetId="2">
        <row r="53">
          <cell r="V53">
            <v>80000000</v>
          </cell>
        </row>
        <row r="55">
          <cell r="V55">
            <v>16500000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statementofequity"/>
    </sheetNames>
    <sheetDataSet>
      <sheetData sheetId="0">
        <row r="15">
          <cell r="V15">
            <v>0</v>
          </cell>
        </row>
        <row r="16">
          <cell r="V16">
            <v>0</v>
          </cell>
        </row>
        <row r="27">
          <cell r="V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60" zoomScaleNormal="60" workbookViewId="0" topLeftCell="A50">
      <selection activeCell="L8" sqref="L8"/>
    </sheetView>
  </sheetViews>
  <sheetFormatPr defaultColWidth="9.00390625" defaultRowHeight="16.5"/>
  <cols>
    <col min="1" max="1" width="44.875" style="2" customWidth="1"/>
    <col min="2" max="2" width="17.25390625" style="2" customWidth="1"/>
    <col min="3" max="3" width="3.50390625" style="2" customWidth="1"/>
    <col min="4" max="4" width="16.25390625" style="2" customWidth="1"/>
    <col min="5" max="5" width="3.375" style="2" customWidth="1"/>
    <col min="6" max="6" width="16.25390625" style="2" hidden="1" customWidth="1"/>
    <col min="7" max="7" width="3.375" style="2" hidden="1" customWidth="1"/>
    <col min="8" max="8" width="14.625" style="3" hidden="1" customWidth="1"/>
    <col min="9" max="9" width="15.375" style="2" hidden="1" customWidth="1"/>
    <col min="10" max="10" width="17.375" style="2" hidden="1" customWidth="1"/>
    <col min="11" max="11" width="10.375" style="2" bestFit="1" customWidth="1"/>
    <col min="12" max="12" width="11.75390625" style="2" bestFit="1" customWidth="1"/>
    <col min="13" max="16384" width="9.00390625" style="2" customWidth="1"/>
  </cols>
  <sheetData>
    <row r="1" spans="1:5" ht="16.5">
      <c r="A1" s="1" t="s">
        <v>0</v>
      </c>
      <c r="B1" s="1"/>
      <c r="C1" s="1"/>
      <c r="D1" s="1"/>
      <c r="E1" s="1"/>
    </row>
    <row r="2" spans="1:5" ht="16.5">
      <c r="A2" s="4" t="s">
        <v>1</v>
      </c>
      <c r="B2" s="4"/>
      <c r="C2" s="4"/>
      <c r="D2" s="4"/>
      <c r="E2" s="4"/>
    </row>
    <row r="3" spans="1:5" ht="16.5">
      <c r="A3" s="1" t="s">
        <v>2</v>
      </c>
      <c r="B3" s="1"/>
      <c r="C3" s="1"/>
      <c r="D3" s="1"/>
      <c r="E3" s="1"/>
    </row>
    <row r="4" spans="1:5" ht="16.5">
      <c r="A4" s="1"/>
      <c r="B4" s="1"/>
      <c r="C4" s="1"/>
      <c r="D4" s="1"/>
      <c r="E4" s="1"/>
    </row>
    <row r="5" spans="1:8" ht="16.5">
      <c r="A5" s="3"/>
      <c r="B5" s="5" t="s">
        <v>3</v>
      </c>
      <c r="C5" s="5"/>
      <c r="D5" s="5" t="s">
        <v>4</v>
      </c>
      <c r="E5" s="3"/>
      <c r="F5" s="6" t="s">
        <v>4</v>
      </c>
      <c r="H5" s="5" t="s">
        <v>4</v>
      </c>
    </row>
    <row r="6" spans="1:9" ht="16.5">
      <c r="A6" s="7"/>
      <c r="B6" s="8">
        <v>2005</v>
      </c>
      <c r="C6" s="8"/>
      <c r="D6" s="8">
        <v>2004</v>
      </c>
      <c r="E6" s="9"/>
      <c r="F6" s="10">
        <v>2001</v>
      </c>
      <c r="G6" s="11"/>
      <c r="H6" s="8">
        <v>2002</v>
      </c>
      <c r="I6" s="12" t="s">
        <v>5</v>
      </c>
    </row>
    <row r="7" spans="1:9" ht="36" customHeight="1">
      <c r="A7" s="13"/>
      <c r="B7" s="14" t="s">
        <v>6</v>
      </c>
      <c r="C7" s="15"/>
      <c r="D7" s="14" t="s">
        <v>7</v>
      </c>
      <c r="E7" s="13"/>
      <c r="F7" s="14" t="s">
        <v>7</v>
      </c>
      <c r="G7" s="16"/>
      <c r="H7" s="17" t="s">
        <v>7</v>
      </c>
      <c r="I7" s="18" t="s">
        <v>8</v>
      </c>
    </row>
    <row r="8" spans="1:9" ht="16.5">
      <c r="A8" s="13"/>
      <c r="B8" s="19" t="s">
        <v>9</v>
      </c>
      <c r="C8" s="19"/>
      <c r="D8" s="19" t="s">
        <v>9</v>
      </c>
      <c r="E8" s="20"/>
      <c r="F8" s="21" t="s">
        <v>9</v>
      </c>
      <c r="G8" s="22"/>
      <c r="H8" s="5" t="s">
        <v>9</v>
      </c>
      <c r="I8" s="22" t="s">
        <v>9</v>
      </c>
    </row>
    <row r="9" spans="1:9" ht="16.5">
      <c r="A9" s="20" t="s">
        <v>10</v>
      </c>
      <c r="B9" s="23"/>
      <c r="C9" s="13"/>
      <c r="D9" s="13"/>
      <c r="E9" s="13"/>
      <c r="F9" s="21"/>
      <c r="G9" s="22"/>
      <c r="H9" s="24"/>
      <c r="I9" s="22"/>
    </row>
    <row r="10" spans="1:9" ht="16.5">
      <c r="A10" s="25" t="s">
        <v>11</v>
      </c>
      <c r="B10" s="3">
        <f>'[1]BS-1'!X51</f>
        <v>91184847.13900001</v>
      </c>
      <c r="C10" s="3"/>
      <c r="D10" s="3">
        <v>99644082.45</v>
      </c>
      <c r="E10" s="3"/>
      <c r="F10" s="26">
        <v>52210180</v>
      </c>
      <c r="H10" s="3">
        <v>108728570</v>
      </c>
      <c r="I10" s="26">
        <v>52210000</v>
      </c>
    </row>
    <row r="11" spans="1:9" ht="16.5">
      <c r="A11" s="25" t="s">
        <v>12</v>
      </c>
      <c r="B11" s="3">
        <f>'[1]BS-1'!X56</f>
        <v>5753837</v>
      </c>
      <c r="C11" s="27"/>
      <c r="D11" s="27">
        <v>5753837</v>
      </c>
      <c r="E11" s="3"/>
      <c r="F11" s="26"/>
      <c r="I11" s="26"/>
    </row>
    <row r="12" spans="1:9" ht="16.5">
      <c r="A12" s="25" t="s">
        <v>13</v>
      </c>
      <c r="B12" s="3">
        <f>'[1]BS-1'!X57</f>
        <v>5930227.671</v>
      </c>
      <c r="C12" s="3"/>
      <c r="D12" s="3">
        <v>4158391</v>
      </c>
      <c r="E12" s="3"/>
      <c r="F12" s="26">
        <v>4212758</v>
      </c>
      <c r="H12" s="3">
        <v>6275101</v>
      </c>
      <c r="I12" s="28">
        <v>4213000</v>
      </c>
    </row>
    <row r="13" spans="1:9" ht="16.5">
      <c r="A13" s="25" t="s">
        <v>14</v>
      </c>
      <c r="B13" s="25">
        <f>'[1]BS-1'!X49</f>
        <v>26836</v>
      </c>
      <c r="C13" s="3"/>
      <c r="D13" s="3">
        <v>107086</v>
      </c>
      <c r="E13" s="25"/>
      <c r="F13" s="26">
        <v>1373693</v>
      </c>
      <c r="H13" s="3">
        <v>1613588.1</v>
      </c>
      <c r="I13" s="26">
        <v>1374000</v>
      </c>
    </row>
    <row r="14" spans="1:11" ht="16.5">
      <c r="A14" s="25" t="s">
        <v>15</v>
      </c>
      <c r="B14" s="25">
        <f>'[1]BS-1'!X50</f>
        <v>8966487.24</v>
      </c>
      <c r="C14" s="3"/>
      <c r="D14" s="3">
        <v>8966487</v>
      </c>
      <c r="E14" s="25"/>
      <c r="F14" s="26">
        <v>9217061</v>
      </c>
      <c r="H14" s="3">
        <v>7507500</v>
      </c>
      <c r="I14" s="26">
        <v>9217000</v>
      </c>
      <c r="K14" s="27"/>
    </row>
    <row r="15" spans="1:9" ht="16.5">
      <c r="A15" s="25"/>
      <c r="B15" s="25"/>
      <c r="C15" s="25"/>
      <c r="D15" s="25"/>
      <c r="E15" s="25"/>
      <c r="F15" s="26"/>
      <c r="I15" s="26"/>
    </row>
    <row r="16" spans="1:9" ht="16.5">
      <c r="A16" s="13" t="s">
        <v>16</v>
      </c>
      <c r="B16" s="29">
        <f>SUM(B10:B15)</f>
        <v>111862235.05000001</v>
      </c>
      <c r="C16" s="31"/>
      <c r="D16" s="29">
        <f>SUM(D10:D15)</f>
        <v>118629883.45</v>
      </c>
      <c r="E16" s="30"/>
      <c r="F16" s="29">
        <f>SUM(F10:F15)</f>
        <v>67013692</v>
      </c>
      <c r="G16" s="32"/>
      <c r="H16" s="29">
        <f>SUM(H10:H15)</f>
        <v>124124759.1</v>
      </c>
      <c r="I16" s="22"/>
    </row>
    <row r="17" spans="1:9" ht="16.5">
      <c r="A17" s="13"/>
      <c r="B17" s="33"/>
      <c r="C17" s="13"/>
      <c r="D17" s="13"/>
      <c r="E17" s="13"/>
      <c r="F17" s="21"/>
      <c r="G17" s="22"/>
      <c r="H17" s="24"/>
      <c r="I17" s="22"/>
    </row>
    <row r="18" spans="1:5" ht="16.5">
      <c r="A18" s="34" t="s">
        <v>17</v>
      </c>
      <c r="B18" s="34"/>
      <c r="C18" s="25"/>
      <c r="D18" s="25"/>
      <c r="E18" s="25"/>
    </row>
    <row r="19" spans="1:9" ht="16.5">
      <c r="A19" s="3" t="s">
        <v>18</v>
      </c>
      <c r="B19" s="3">
        <f>'[1]BS-1'!X22</f>
        <v>787154.6300000001</v>
      </c>
      <c r="C19" s="3"/>
      <c r="D19" s="3">
        <v>918256</v>
      </c>
      <c r="E19" s="3"/>
      <c r="F19" s="26">
        <v>16656984</v>
      </c>
      <c r="H19" s="3">
        <v>553212</v>
      </c>
      <c r="I19" s="26"/>
    </row>
    <row r="20" spans="1:9" ht="16.5" hidden="1">
      <c r="A20" s="3" t="s">
        <v>19</v>
      </c>
      <c r="B20" s="3">
        <f>'[1]BS-1'!X13</f>
        <v>0</v>
      </c>
      <c r="C20" s="3"/>
      <c r="E20" s="3"/>
      <c r="F20" s="26">
        <v>0</v>
      </c>
      <c r="H20" s="3">
        <v>1750320</v>
      </c>
      <c r="I20" s="26"/>
    </row>
    <row r="21" spans="1:9" ht="15" customHeight="1">
      <c r="A21" s="3" t="s">
        <v>20</v>
      </c>
      <c r="B21" s="3">
        <f>'[1]BS-1'!X15+'[1]BS-1'!X21+'[1]BS-1'!X20+'[1]BS-1'!X24+'[1]BS-1'!X18</f>
        <v>26974331.413455565</v>
      </c>
      <c r="C21" s="3"/>
      <c r="D21" s="3">
        <f>25643619-D19</f>
        <v>24725363</v>
      </c>
      <c r="E21" s="3"/>
      <c r="F21" s="26">
        <v>19187343</v>
      </c>
      <c r="H21" s="3">
        <v>17409749</v>
      </c>
      <c r="I21" s="26">
        <v>19186000</v>
      </c>
    </row>
    <row r="22" spans="1:9" ht="16.5">
      <c r="A22" s="3" t="s">
        <v>21</v>
      </c>
      <c r="B22" s="3">
        <f>'[1]BS-1'!X14+'[1]BS-1'!X25+'[1]BS-1'!X23+'[1]BS-1'!X16</f>
        <v>109696831.73487298</v>
      </c>
      <c r="C22" s="3"/>
      <c r="D22" s="3">
        <v>119856817</v>
      </c>
      <c r="E22" s="3"/>
      <c r="F22" s="26">
        <v>84181136</v>
      </c>
      <c r="H22" s="3">
        <v>111414188</v>
      </c>
      <c r="I22" s="26">
        <v>100838000</v>
      </c>
    </row>
    <row r="23" spans="1:9" ht="16.5" hidden="1">
      <c r="A23" s="3" t="s">
        <v>22</v>
      </c>
      <c r="B23" s="3"/>
      <c r="E23" s="3"/>
      <c r="F23" s="26">
        <v>0</v>
      </c>
      <c r="H23" s="3">
        <v>9330964</v>
      </c>
      <c r="I23" s="26"/>
    </row>
    <row r="24" spans="1:9" ht="16.5">
      <c r="A24" s="25" t="s">
        <v>23</v>
      </c>
      <c r="B24" s="25">
        <f>'[1]BS-1'!X11+'[1]BS-1'!X12</f>
        <v>1619025</v>
      </c>
      <c r="C24" s="3"/>
      <c r="D24" s="3">
        <v>9009541</v>
      </c>
      <c r="E24" s="25"/>
      <c r="F24" s="26">
        <v>60741492</v>
      </c>
      <c r="H24" s="3">
        <v>3285163</v>
      </c>
      <c r="I24" s="26">
        <v>60741000</v>
      </c>
    </row>
    <row r="25" spans="1:12" ht="16.5">
      <c r="A25" s="35" t="s">
        <v>24</v>
      </c>
      <c r="B25" s="35">
        <f>'[1]BS-1'!X10</f>
        <v>4971945.118999999</v>
      </c>
      <c r="C25" s="25"/>
      <c r="D25" s="3">
        <v>16561712</v>
      </c>
      <c r="E25" s="35"/>
      <c r="F25" s="26">
        <v>5705819</v>
      </c>
      <c r="H25" s="3">
        <v>11277701</v>
      </c>
      <c r="I25" s="26">
        <v>5706000</v>
      </c>
      <c r="L25" s="27"/>
    </row>
    <row r="26" spans="1:9" ht="16.5" hidden="1">
      <c r="A26" s="3" t="s">
        <v>25</v>
      </c>
      <c r="B26" s="3"/>
      <c r="C26" s="36"/>
      <c r="D26" s="36"/>
      <c r="E26" s="3"/>
      <c r="F26" s="26"/>
      <c r="I26" s="26">
        <v>0</v>
      </c>
    </row>
    <row r="27" spans="1:9" ht="16.5" hidden="1">
      <c r="A27" s="3" t="s">
        <v>26</v>
      </c>
      <c r="B27" s="3"/>
      <c r="C27" s="36"/>
      <c r="D27" s="36"/>
      <c r="E27" s="3"/>
      <c r="F27" s="26"/>
      <c r="I27" s="26">
        <v>0</v>
      </c>
    </row>
    <row r="28" spans="1:9" ht="16.5" hidden="1">
      <c r="A28" s="3" t="s">
        <v>27</v>
      </c>
      <c r="B28" s="3"/>
      <c r="C28" s="36"/>
      <c r="D28" s="36"/>
      <c r="E28" s="3"/>
      <c r="F28" s="26">
        <f>'[3]bsheet'!V15</f>
        <v>0</v>
      </c>
      <c r="I28" s="26"/>
    </row>
    <row r="29" spans="1:9" ht="16.5" hidden="1">
      <c r="A29" s="35" t="s">
        <v>28</v>
      </c>
      <c r="B29" s="35"/>
      <c r="C29" s="37"/>
      <c r="D29" s="37"/>
      <c r="E29" s="35"/>
      <c r="F29" s="26">
        <f>'[3]bsheet'!V16</f>
        <v>0</v>
      </c>
      <c r="I29" s="26"/>
    </row>
    <row r="30" spans="1:9" ht="16.5" hidden="1">
      <c r="A30" s="25" t="s">
        <v>29</v>
      </c>
      <c r="B30" s="25"/>
      <c r="C30" s="37"/>
      <c r="D30" s="37"/>
      <c r="E30" s="35"/>
      <c r="F30" s="26"/>
      <c r="I30" s="38" t="s">
        <v>30</v>
      </c>
    </row>
    <row r="31" spans="1:9" ht="16.5">
      <c r="A31" s="3"/>
      <c r="B31" s="3" t="s">
        <v>31</v>
      </c>
      <c r="C31" s="36"/>
      <c r="D31" s="36"/>
      <c r="E31" s="3"/>
      <c r="F31" s="26"/>
      <c r="H31" s="3" t="s">
        <v>31</v>
      </c>
      <c r="I31" s="26"/>
    </row>
    <row r="32" spans="1:9" ht="16.5">
      <c r="A32" s="3" t="s">
        <v>32</v>
      </c>
      <c r="B32" s="39">
        <f>SUM(B19:B31)</f>
        <v>144049287.89732853</v>
      </c>
      <c r="C32" s="41"/>
      <c r="D32" s="40">
        <f>SUM(D19:D25)</f>
        <v>171071689</v>
      </c>
      <c r="E32" s="3"/>
      <c r="F32" s="42">
        <f>SUM(F19:F31)</f>
        <v>186472774</v>
      </c>
      <c r="H32" s="42">
        <f>SUM(H19:H31)</f>
        <v>155021297</v>
      </c>
      <c r="I32" s="42">
        <f>SUM(I24:I31)</f>
        <v>66447000</v>
      </c>
    </row>
    <row r="33" spans="1:9" ht="16.5">
      <c r="A33" s="3"/>
      <c r="B33" s="3"/>
      <c r="C33" s="36"/>
      <c r="D33" s="36"/>
      <c r="E33" s="3"/>
      <c r="F33" s="43"/>
      <c r="I33" s="26"/>
    </row>
    <row r="34" spans="1:9" ht="16.5">
      <c r="A34" s="34" t="s">
        <v>33</v>
      </c>
      <c r="B34" s="34"/>
      <c r="C34" s="37"/>
      <c r="D34" s="37"/>
      <c r="E34" s="35"/>
      <c r="F34" s="26"/>
      <c r="I34" s="26"/>
    </row>
    <row r="35" spans="1:12" ht="16.5">
      <c r="A35" s="3" t="s">
        <v>34</v>
      </c>
      <c r="B35" s="3">
        <f>'[1]BS-1'!X29+'[1]BS-1'!X31</f>
        <v>21302665.094296172</v>
      </c>
      <c r="C35" s="3"/>
      <c r="D35" s="3">
        <v>61526137</v>
      </c>
      <c r="E35" s="3"/>
      <c r="F35" s="26">
        <v>25720160</v>
      </c>
      <c r="H35" s="3">
        <v>67816825</v>
      </c>
      <c r="I35" s="26">
        <v>25720000</v>
      </c>
      <c r="L35" s="27"/>
    </row>
    <row r="36" spans="1:9" ht="18.75" customHeight="1">
      <c r="A36" s="3" t="s">
        <v>35</v>
      </c>
      <c r="B36" s="3">
        <f>'[1]BS-1'!X30+'[1]BS-1'!X33+'[1]BS-1'!X35+'[1]BS-1'!X34+'[1]BS-1'!X32</f>
        <v>13823325.950000018</v>
      </c>
      <c r="C36" s="3"/>
      <c r="D36" s="3">
        <v>17806962</v>
      </c>
      <c r="E36" s="3"/>
      <c r="F36" s="26">
        <v>45181048</v>
      </c>
      <c r="H36" s="36">
        <v>20761034</v>
      </c>
      <c r="I36" s="26">
        <v>45181000</v>
      </c>
    </row>
    <row r="37" spans="1:9" ht="16.5">
      <c r="A37" s="3" t="s">
        <v>36</v>
      </c>
      <c r="B37" s="3">
        <f>'[1]BS-1'!X36</f>
        <v>9890746.54</v>
      </c>
      <c r="C37" s="3"/>
      <c r="D37" s="3">
        <v>0</v>
      </c>
      <c r="E37" s="3"/>
      <c r="F37" s="26">
        <f>'[3]bsheet'!V27</f>
        <v>0</v>
      </c>
      <c r="I37" s="38"/>
    </row>
    <row r="38" spans="1:9" ht="16.5">
      <c r="A38" s="25" t="s">
        <v>37</v>
      </c>
      <c r="B38" s="44">
        <f>+'[1]BS-1'!X39</f>
        <v>6540176.120283688</v>
      </c>
      <c r="C38" s="44"/>
      <c r="D38" s="44">
        <v>6664308</v>
      </c>
      <c r="E38" s="25"/>
      <c r="F38" s="26">
        <v>5440511</v>
      </c>
      <c r="H38" s="3">
        <v>6569389</v>
      </c>
      <c r="I38" s="28">
        <v>5440000</v>
      </c>
    </row>
    <row r="39" spans="1:9" ht="16.5">
      <c r="A39" s="25" t="s">
        <v>38</v>
      </c>
      <c r="B39" s="35">
        <f>'[1]BS-1'!X40</f>
        <v>67853</v>
      </c>
      <c r="C39" s="35"/>
      <c r="D39" s="35">
        <v>144456</v>
      </c>
      <c r="E39" s="35"/>
      <c r="F39" s="26">
        <v>0</v>
      </c>
      <c r="H39" s="3">
        <v>0</v>
      </c>
      <c r="I39" s="26">
        <v>0</v>
      </c>
    </row>
    <row r="40" spans="1:9" ht="16.5">
      <c r="A40" s="3" t="s">
        <v>39</v>
      </c>
      <c r="B40" s="3">
        <f>'[1]BS-1'!X38</f>
        <v>1358490.6662016434</v>
      </c>
      <c r="C40" s="3"/>
      <c r="D40" s="3">
        <v>1022962</v>
      </c>
      <c r="E40" s="3"/>
      <c r="F40" s="26">
        <v>25289177</v>
      </c>
      <c r="H40" s="3">
        <v>533703</v>
      </c>
      <c r="I40" s="26">
        <v>25289000</v>
      </c>
    </row>
    <row r="41" spans="1:9" ht="16.5" hidden="1">
      <c r="A41" s="35"/>
      <c r="B41" s="35"/>
      <c r="C41" s="35"/>
      <c r="D41" s="35"/>
      <c r="E41" s="35"/>
      <c r="F41" s="26"/>
      <c r="I41" s="26"/>
    </row>
    <row r="42" spans="1:9" ht="16.5">
      <c r="A42" s="3"/>
      <c r="B42" s="3"/>
      <c r="C42" s="3"/>
      <c r="D42" s="3"/>
      <c r="E42" s="3"/>
      <c r="F42" s="26"/>
      <c r="I42" s="26"/>
    </row>
    <row r="43" spans="1:9" ht="16.5">
      <c r="A43" s="3" t="s">
        <v>40</v>
      </c>
      <c r="B43" s="39">
        <f>SUM(B35:B42)</f>
        <v>52983257.37078152</v>
      </c>
      <c r="C43" s="43"/>
      <c r="D43" s="42">
        <f>SUM(D35:D42)</f>
        <v>87164825</v>
      </c>
      <c r="E43" s="3"/>
      <c r="F43" s="42">
        <f>SUM(F35:F42)</f>
        <v>101630896</v>
      </c>
      <c r="H43" s="42">
        <f>SUM(H35:H42)</f>
        <v>95680951</v>
      </c>
      <c r="I43" s="42">
        <f>SUM(I35:I42)</f>
        <v>101630000</v>
      </c>
    </row>
    <row r="44" spans="1:9" ht="16.5">
      <c r="A44" s="3"/>
      <c r="B44" s="3"/>
      <c r="C44" s="3"/>
      <c r="D44" s="3"/>
      <c r="E44" s="3"/>
      <c r="F44" s="26"/>
      <c r="I44" s="26"/>
    </row>
    <row r="45" spans="1:10" ht="16.5">
      <c r="A45" s="35" t="s">
        <v>41</v>
      </c>
      <c r="B45" s="3">
        <f>B32-B43</f>
        <v>91066030.52654701</v>
      </c>
      <c r="C45" s="3"/>
      <c r="D45" s="3">
        <f>D32-D43</f>
        <v>83906864</v>
      </c>
      <c r="E45" s="35"/>
      <c r="F45" s="26">
        <f>F32-F43</f>
        <v>84841878</v>
      </c>
      <c r="H45" s="3">
        <f>H32-H43</f>
        <v>59340346</v>
      </c>
      <c r="I45" s="26">
        <f>I32-I43</f>
        <v>-35183000</v>
      </c>
      <c r="J45" s="27"/>
    </row>
    <row r="46" ht="16.5">
      <c r="B46" s="27"/>
    </row>
    <row r="47" spans="2:8" ht="16.5">
      <c r="B47" s="45">
        <f>B45+B16</f>
        <v>202928265.57654703</v>
      </c>
      <c r="C47" s="46"/>
      <c r="D47" s="45">
        <f>D45+D16</f>
        <v>202536747.45</v>
      </c>
      <c r="F47" s="45">
        <f>F45+F16</f>
        <v>151855570</v>
      </c>
      <c r="H47" s="45">
        <f>H45+H16</f>
        <v>183465105.1</v>
      </c>
    </row>
    <row r="48" ht="16.5">
      <c r="B48" s="27"/>
    </row>
    <row r="49" spans="1:9" ht="16.5">
      <c r="A49" s="47" t="s">
        <v>42</v>
      </c>
      <c r="B49" s="47"/>
      <c r="C49" s="3"/>
      <c r="D49" s="3"/>
      <c r="E49" s="3"/>
      <c r="F49" s="26"/>
      <c r="I49" s="26"/>
    </row>
    <row r="50" spans="1:9" ht="16.5">
      <c r="A50" s="48" t="s">
        <v>43</v>
      </c>
      <c r="B50" s="3">
        <f>'[1]BS-1'!X61</f>
        <v>100008300</v>
      </c>
      <c r="C50" s="3"/>
      <c r="D50" s="3">
        <v>100008300</v>
      </c>
      <c r="E50" s="3"/>
      <c r="F50" s="26">
        <f>'[2]CF-1|2'!$V$53</f>
        <v>80000000</v>
      </c>
      <c r="H50" s="3">
        <v>100000000</v>
      </c>
      <c r="I50" s="26">
        <v>80000000</v>
      </c>
    </row>
    <row r="51" spans="1:9" ht="16.5">
      <c r="A51" s="48" t="s">
        <v>44</v>
      </c>
      <c r="B51" s="3">
        <f>'[1]BS-1'!X64</f>
        <v>16516683</v>
      </c>
      <c r="C51" s="3"/>
      <c r="D51" s="3">
        <v>16516683</v>
      </c>
      <c r="E51" s="3"/>
      <c r="F51" s="26">
        <f>'[2]CF-1|2'!$V$55</f>
        <v>16500000</v>
      </c>
      <c r="H51" s="3">
        <v>16500000</v>
      </c>
      <c r="I51" s="28">
        <v>16500000</v>
      </c>
    </row>
    <row r="52" spans="1:11" ht="16.5">
      <c r="A52" s="48" t="s">
        <v>45</v>
      </c>
      <c r="B52" s="49">
        <f>'[1]BS-1'!X65</f>
        <v>68322046.49422136</v>
      </c>
      <c r="C52" s="50"/>
      <c r="D52" s="49">
        <v>62885699.900000006</v>
      </c>
      <c r="E52" s="3"/>
      <c r="F52" s="51">
        <v>46671380</v>
      </c>
      <c r="H52" s="49">
        <v>45484157</v>
      </c>
      <c r="I52" s="51">
        <v>46671000</v>
      </c>
      <c r="K52" s="27"/>
    </row>
    <row r="53" spans="1:12" ht="16.5">
      <c r="A53" s="48" t="s">
        <v>46</v>
      </c>
      <c r="B53" s="50">
        <f>SUM(B50:B52)</f>
        <v>184847029.49422136</v>
      </c>
      <c r="C53" s="50"/>
      <c r="D53" s="50">
        <f>SUM(D50:D52)</f>
        <v>179410682.9</v>
      </c>
      <c r="E53" s="3"/>
      <c r="F53" s="50">
        <f>SUM(F50:F52)</f>
        <v>143171380</v>
      </c>
      <c r="H53" s="50">
        <f>SUM(H50:H52)</f>
        <v>161984157</v>
      </c>
      <c r="I53" s="43"/>
      <c r="L53" s="27"/>
    </row>
    <row r="54" spans="1:9" ht="16.5">
      <c r="A54" s="48" t="s">
        <v>47</v>
      </c>
      <c r="B54" s="24">
        <f>'[1]BS-1'!X63</f>
        <v>227579</v>
      </c>
      <c r="C54" s="3"/>
      <c r="D54" s="3">
        <v>227579</v>
      </c>
      <c r="E54" s="3"/>
      <c r="F54" s="26">
        <v>227579</v>
      </c>
      <c r="H54" s="3">
        <v>227579</v>
      </c>
      <c r="I54" s="26">
        <v>228000</v>
      </c>
    </row>
    <row r="55" spans="1:9" ht="16.5">
      <c r="A55" s="48" t="s">
        <v>48</v>
      </c>
      <c r="B55" s="3">
        <f>'[1]BS-1'!X68</f>
        <v>3490095.848050619</v>
      </c>
      <c r="C55" s="3"/>
      <c r="D55" s="3">
        <v>2756832.55</v>
      </c>
      <c r="E55" s="3"/>
      <c r="F55" s="26">
        <v>1286500</v>
      </c>
      <c r="H55" s="3">
        <v>788368.9900000007</v>
      </c>
      <c r="I55" s="26">
        <v>1286000</v>
      </c>
    </row>
    <row r="56" spans="1:9" ht="16.5">
      <c r="A56" s="48" t="s">
        <v>49</v>
      </c>
      <c r="B56" s="39">
        <f>SUM(B53:B55)</f>
        <v>188564704.34227198</v>
      </c>
      <c r="C56" s="43"/>
      <c r="D56" s="42">
        <f>SUM(D53:D55)</f>
        <v>182395094.45000002</v>
      </c>
      <c r="E56" s="3"/>
      <c r="F56" s="42">
        <f>SUM(F53:F55)</f>
        <v>144685459</v>
      </c>
      <c r="H56" s="42">
        <f>SUM(H53:H55)</f>
        <v>163000104.99</v>
      </c>
      <c r="I56" s="26">
        <f>SUM(I50:I55)</f>
        <v>144685000</v>
      </c>
    </row>
    <row r="57" spans="1:9" ht="16.5">
      <c r="A57" s="3"/>
      <c r="B57" s="52"/>
      <c r="C57" s="3"/>
      <c r="D57" s="3"/>
      <c r="E57" s="3"/>
      <c r="F57" s="26"/>
      <c r="H57" s="43"/>
      <c r="I57" s="26"/>
    </row>
    <row r="58" spans="1:9" ht="16.5">
      <c r="A58" s="53" t="s">
        <v>50</v>
      </c>
      <c r="B58" s="3"/>
      <c r="C58" s="3"/>
      <c r="D58" s="3"/>
      <c r="E58" s="3"/>
      <c r="F58" s="26"/>
      <c r="I58" s="26"/>
    </row>
    <row r="59" spans="1:9" ht="16.5">
      <c r="A59" s="54" t="s">
        <v>51</v>
      </c>
      <c r="B59" s="3">
        <f>-'[1]BS-1'!X55-'[1]BS-1'!X52</f>
        <v>7949680.24971631</v>
      </c>
      <c r="C59" s="3"/>
      <c r="D59" s="3">
        <v>13930020</v>
      </c>
      <c r="E59" s="3"/>
      <c r="F59" s="26">
        <v>2569111</v>
      </c>
      <c r="H59" s="3">
        <v>11250000</v>
      </c>
      <c r="I59" s="28">
        <v>-2569000</v>
      </c>
    </row>
    <row r="60" spans="1:10" ht="16.5">
      <c r="A60" s="54" t="s">
        <v>52</v>
      </c>
      <c r="B60" s="3">
        <f>-'[1]BS-1'!X54</f>
        <v>6413880.97972</v>
      </c>
      <c r="C60" s="3"/>
      <c r="D60" s="3">
        <v>6211633</v>
      </c>
      <c r="E60" s="3"/>
      <c r="F60" s="26">
        <v>4601000</v>
      </c>
      <c r="H60" s="3">
        <v>9215000</v>
      </c>
      <c r="I60" s="26">
        <v>-4601000</v>
      </c>
      <c r="J60" s="27"/>
    </row>
    <row r="61" spans="1:8" ht="16.5">
      <c r="A61" s="3" t="s">
        <v>53</v>
      </c>
      <c r="B61" s="39">
        <f>SUM(B59:B60)</f>
        <v>14363561.22943631</v>
      </c>
      <c r="C61" s="52"/>
      <c r="D61" s="39">
        <f>SUM(D59:D60)</f>
        <v>20141653</v>
      </c>
      <c r="F61" s="39">
        <f>SUM(F59:F60)</f>
        <v>7170111</v>
      </c>
      <c r="H61" s="39">
        <f>SUM(H59:H60)</f>
        <v>20465000</v>
      </c>
    </row>
    <row r="62" spans="1:2" ht="16.5">
      <c r="A62" s="3"/>
      <c r="B62" s="27"/>
    </row>
    <row r="63" spans="1:9" ht="17.25" thickBot="1">
      <c r="A63" s="3"/>
      <c r="B63" s="55">
        <f>B56+B61</f>
        <v>202928265.5717083</v>
      </c>
      <c r="C63" s="57"/>
      <c r="D63" s="56">
        <f>D56+D61</f>
        <v>202536747.45000002</v>
      </c>
      <c r="E63" s="3"/>
      <c r="F63" s="56">
        <f>F56+F61</f>
        <v>151855570</v>
      </c>
      <c r="H63" s="56">
        <f>H56+H61</f>
        <v>183465104.99</v>
      </c>
      <c r="I63" s="58">
        <f>SUM(I56:I60)</f>
        <v>137515000</v>
      </c>
    </row>
    <row r="64" spans="2:9" ht="17.25" thickTop="1">
      <c r="B64" s="59"/>
      <c r="C64" s="3"/>
      <c r="D64" s="3"/>
      <c r="E64" s="3"/>
      <c r="F64" s="3"/>
      <c r="G64" s="3"/>
      <c r="I64" s="3" t="e">
        <f>#REF!-I63</f>
        <v>#REF!</v>
      </c>
    </row>
    <row r="65" spans="1:9" ht="16.5">
      <c r="A65" s="2" t="s">
        <v>54</v>
      </c>
      <c r="B65" s="60">
        <f>(B53-B12-B11)/B50</f>
        <v>1.731485934899617</v>
      </c>
      <c r="C65" s="60"/>
      <c r="D65" s="60">
        <f>(D53-D11-D12)/D50</f>
        <v>1.6948438769582126</v>
      </c>
      <c r="E65" s="60"/>
      <c r="F65" s="60">
        <f>(F56-F12)/F50</f>
        <v>1.7559087625</v>
      </c>
      <c r="G65" s="60"/>
      <c r="H65" s="60">
        <f>(H56-H12)/100000000</f>
        <v>1.5672500399</v>
      </c>
      <c r="I65" s="60">
        <f>(I56-I12)/80000000</f>
        <v>1.7559</v>
      </c>
    </row>
    <row r="66" spans="2:8" ht="16.5">
      <c r="B66" s="59"/>
      <c r="C66" s="59"/>
      <c r="D66" s="59"/>
      <c r="H66" s="3">
        <v>156725003.99</v>
      </c>
    </row>
    <row r="67" spans="2:8" ht="16.5">
      <c r="B67" s="61"/>
      <c r="H67" s="3">
        <v>0.10999998450279236</v>
      </c>
    </row>
    <row r="68" ht="16.5">
      <c r="B68" s="26"/>
    </row>
    <row r="69" ht="16.5">
      <c r="B69" s="61"/>
    </row>
    <row r="70" spans="2:4" ht="16.5">
      <c r="B70" s="27"/>
      <c r="C70" s="27"/>
      <c r="D70" s="27"/>
    </row>
    <row r="71" spans="2:4" ht="16.5">
      <c r="B71" s="62"/>
      <c r="C71" s="62"/>
      <c r="D71" s="62"/>
    </row>
    <row r="72" spans="3:4" ht="16.5">
      <c r="C72" s="62"/>
      <c r="D72" s="62"/>
    </row>
  </sheetData>
  <printOptions horizontalCentered="1"/>
  <pageMargins left="0.58" right="0.75" top="0.56" bottom="1" header="0.34" footer="0.54"/>
  <pageSetup horizontalDpi="300" verticalDpi="300" orientation="portrait" paperSize="9" scale="85" r:id="rId1"/>
  <headerFooter alignWithMargins="0">
    <oddFooter>&amp;C&amp;"Book Antiqua,Bold Italic"&amp;10The Condensed Consolidated Balance Sheets should be read in conjunction with the  Audited Accounts for the year ended 31/12/2004. The document forms part of  unaudited quarterly announcement for quarter ended 30/9/2005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60" zoomScaleNormal="60" workbookViewId="0" topLeftCell="A1">
      <selection activeCell="J26" sqref="J26"/>
    </sheetView>
  </sheetViews>
  <sheetFormatPr defaultColWidth="9.00390625" defaultRowHeight="16.5"/>
  <cols>
    <col min="1" max="1" width="45.00390625" style="64" customWidth="1"/>
    <col min="2" max="2" width="16.625" style="64" customWidth="1"/>
    <col min="3" max="3" width="2.50390625" style="64" customWidth="1"/>
    <col min="4" max="4" width="15.75390625" style="64" customWidth="1"/>
    <col min="5" max="5" width="2.50390625" style="64" customWidth="1"/>
    <col min="6" max="6" width="14.625" style="64" customWidth="1"/>
    <col min="7" max="7" width="3.125" style="64" customWidth="1"/>
    <col min="8" max="8" width="15.375" style="65" customWidth="1"/>
    <col min="9" max="9" width="1.625" style="64" customWidth="1"/>
    <col min="10" max="10" width="14.375" style="64" customWidth="1"/>
    <col min="11" max="11" width="13.625" style="65" customWidth="1"/>
    <col min="12" max="16384" width="9.00390625" style="64" customWidth="1"/>
  </cols>
  <sheetData>
    <row r="1" spans="1:5" ht="15.75">
      <c r="A1" s="63" t="s">
        <v>0</v>
      </c>
      <c r="B1" s="63"/>
      <c r="C1" s="63"/>
      <c r="D1" s="63"/>
      <c r="E1" s="63"/>
    </row>
    <row r="2" spans="1:5" ht="15.75">
      <c r="A2" s="66" t="s">
        <v>55</v>
      </c>
      <c r="B2" s="66"/>
      <c r="C2" s="66"/>
      <c r="D2" s="66"/>
      <c r="E2" s="66"/>
    </row>
    <row r="3" spans="1:5" ht="15.75">
      <c r="A3" s="63" t="s">
        <v>56</v>
      </c>
      <c r="B3" s="66"/>
      <c r="C3" s="66"/>
      <c r="D3" s="66"/>
      <c r="E3" s="66"/>
    </row>
    <row r="4" spans="1:11" ht="15.75">
      <c r="A4" s="65"/>
      <c r="B4" s="65"/>
      <c r="C4" s="65"/>
      <c r="D4" s="65"/>
      <c r="E4" s="65"/>
      <c r="K4" s="67"/>
    </row>
    <row r="5" spans="1:9" ht="15.75">
      <c r="A5" s="68"/>
      <c r="B5" s="69">
        <v>2005</v>
      </c>
      <c r="C5" s="70"/>
      <c r="D5" s="69">
        <v>2004</v>
      </c>
      <c r="E5" s="70"/>
      <c r="F5" s="69">
        <v>2005</v>
      </c>
      <c r="G5" s="70"/>
      <c r="H5" s="69">
        <v>2004</v>
      </c>
      <c r="I5" s="71"/>
    </row>
    <row r="6" spans="1:9" ht="57" customHeight="1">
      <c r="A6" s="73"/>
      <c r="B6" s="74" t="s">
        <v>57</v>
      </c>
      <c r="C6" s="75"/>
      <c r="D6" s="74" t="s">
        <v>58</v>
      </c>
      <c r="E6" s="75"/>
      <c r="F6" s="76" t="s">
        <v>59</v>
      </c>
      <c r="G6" s="77"/>
      <c r="H6" s="76" t="s">
        <v>59</v>
      </c>
      <c r="I6" s="77"/>
    </row>
    <row r="7" spans="1:9" ht="15.75">
      <c r="A7" s="73"/>
      <c r="B7" s="72" t="s">
        <v>9</v>
      </c>
      <c r="C7" s="78"/>
      <c r="D7" s="78" t="s">
        <v>9</v>
      </c>
      <c r="E7" s="78"/>
      <c r="F7" s="72" t="s">
        <v>9</v>
      </c>
      <c r="G7" s="79"/>
      <c r="H7" s="80" t="s">
        <v>9</v>
      </c>
      <c r="I7" s="79"/>
    </row>
    <row r="8" spans="1:5" ht="15.75">
      <c r="A8" s="73"/>
      <c r="B8" s="73"/>
      <c r="C8" s="73"/>
      <c r="D8" s="73"/>
      <c r="E8" s="73"/>
    </row>
    <row r="9" spans="1:10" ht="15.75">
      <c r="A9" s="81" t="s">
        <v>60</v>
      </c>
      <c r="B9" s="82">
        <v>70020143.59937766</v>
      </c>
      <c r="C9" s="73"/>
      <c r="D9" s="73">
        <v>77081071</v>
      </c>
      <c r="E9" s="73"/>
      <c r="F9" s="73">
        <v>210553479.561873</v>
      </c>
      <c r="G9" s="83"/>
      <c r="H9" s="73">
        <v>195313372</v>
      </c>
      <c r="I9" s="83"/>
      <c r="J9" s="65"/>
    </row>
    <row r="10" spans="1:10" ht="15.75">
      <c r="A10" s="81" t="s">
        <v>61</v>
      </c>
      <c r="B10" s="82">
        <v>81149.27</v>
      </c>
      <c r="C10" s="73"/>
      <c r="D10" s="73">
        <v>48050</v>
      </c>
      <c r="E10" s="73"/>
      <c r="F10" s="73">
        <v>110141.55</v>
      </c>
      <c r="H10" s="73">
        <v>103300</v>
      </c>
      <c r="J10" s="65"/>
    </row>
    <row r="11" spans="1:10" ht="15.75">
      <c r="A11" s="81" t="s">
        <v>62</v>
      </c>
      <c r="B11" s="85">
        <v>70101292.86937766</v>
      </c>
      <c r="C11" s="73"/>
      <c r="D11" s="85">
        <v>77129121</v>
      </c>
      <c r="E11" s="73"/>
      <c r="F11" s="86">
        <v>210663621.111873</v>
      </c>
      <c r="H11" s="86">
        <v>195416672</v>
      </c>
      <c r="J11" s="65"/>
    </row>
    <row r="12" spans="1:10" ht="15.75">
      <c r="A12" s="81"/>
      <c r="C12" s="73"/>
      <c r="D12" s="73"/>
      <c r="E12" s="73"/>
      <c r="F12" s="73"/>
      <c r="H12" s="87"/>
      <c r="J12" s="65"/>
    </row>
    <row r="13" spans="1:10" ht="15.75">
      <c r="A13" s="81" t="s">
        <v>63</v>
      </c>
      <c r="B13" s="82">
        <v>-11264739.88270136</v>
      </c>
      <c r="C13" s="73"/>
      <c r="D13" s="73">
        <v>-11891110</v>
      </c>
      <c r="E13" s="73"/>
      <c r="F13" s="88">
        <v>-37199328.31249796</v>
      </c>
      <c r="H13" s="87">
        <v>-37922382</v>
      </c>
      <c r="J13" s="65"/>
    </row>
    <row r="14" spans="1:10" ht="15.75">
      <c r="A14" s="81" t="s">
        <v>64</v>
      </c>
      <c r="B14" s="82">
        <v>-3572368.11</v>
      </c>
      <c r="C14" s="73"/>
      <c r="D14" s="73">
        <v>-21287576</v>
      </c>
      <c r="E14" s="73"/>
      <c r="F14" s="88">
        <v>-23375853.352500003</v>
      </c>
      <c r="H14" s="87">
        <v>-33528522</v>
      </c>
      <c r="J14" s="65"/>
    </row>
    <row r="15" spans="1:10" ht="15.75">
      <c r="A15" s="81" t="s">
        <v>65</v>
      </c>
      <c r="B15" s="82">
        <v>-11225623.939999998</v>
      </c>
      <c r="C15" s="73"/>
      <c r="D15" s="73">
        <v>-10494306.5</v>
      </c>
      <c r="E15" s="73"/>
      <c r="F15" s="88">
        <v>-33410421.29</v>
      </c>
      <c r="H15" s="87">
        <v>-32140496</v>
      </c>
      <c r="J15" s="65"/>
    </row>
    <row r="16" spans="1:10" ht="15.75">
      <c r="A16" s="81" t="s">
        <v>66</v>
      </c>
      <c r="B16" s="82">
        <v>-2431036.02</v>
      </c>
      <c r="C16" s="73"/>
      <c r="D16" s="73">
        <v>-1241931</v>
      </c>
      <c r="E16" s="73"/>
      <c r="F16" s="88">
        <v>-6457501.24</v>
      </c>
      <c r="H16" s="89">
        <v>-3554725</v>
      </c>
      <c r="J16" s="65"/>
    </row>
    <row r="17" spans="1:10" ht="15.75">
      <c r="A17" s="81" t="s">
        <v>67</v>
      </c>
      <c r="B17" s="82">
        <v>0</v>
      </c>
      <c r="C17" s="73"/>
      <c r="D17" s="73">
        <v>-3763678</v>
      </c>
      <c r="E17" s="73"/>
      <c r="F17" s="88">
        <v>0</v>
      </c>
      <c r="H17" s="89">
        <v>-3763678</v>
      </c>
      <c r="J17" s="65"/>
    </row>
    <row r="18" spans="1:10" ht="15.75">
      <c r="A18" s="81" t="s">
        <v>68</v>
      </c>
      <c r="B18" s="82">
        <v>-4762092.893999999</v>
      </c>
      <c r="C18" s="73"/>
      <c r="D18" s="73">
        <v>-5255834</v>
      </c>
      <c r="E18" s="73"/>
      <c r="F18" s="88">
        <v>-15176154.325</v>
      </c>
      <c r="H18" s="87">
        <v>-16039162</v>
      </c>
      <c r="J18" s="65"/>
    </row>
    <row r="19" spans="1:10" ht="15.75">
      <c r="A19" s="81" t="s">
        <v>69</v>
      </c>
      <c r="B19" s="82">
        <v>0</v>
      </c>
      <c r="C19" s="73"/>
      <c r="D19" s="73">
        <v>-351588</v>
      </c>
      <c r="E19" s="73"/>
      <c r="F19" s="88">
        <v>0</v>
      </c>
      <c r="H19" s="87">
        <v>-1054764</v>
      </c>
      <c r="J19" s="65"/>
    </row>
    <row r="20" spans="1:10" ht="15.75">
      <c r="A20" s="81" t="s">
        <v>70</v>
      </c>
      <c r="B20" s="82">
        <v>-7141862.1899999995</v>
      </c>
      <c r="C20" s="73"/>
      <c r="D20" s="73">
        <v>-3473064</v>
      </c>
      <c r="E20" s="73"/>
      <c r="F20" s="88">
        <v>-20753061.05</v>
      </c>
      <c r="H20" s="65">
        <v>-3473064</v>
      </c>
      <c r="J20" s="65"/>
    </row>
    <row r="21" spans="1:10" ht="15.75">
      <c r="A21" s="81" t="s">
        <v>71</v>
      </c>
      <c r="B21" s="82">
        <v>-21112443.109999992</v>
      </c>
      <c r="C21" s="73"/>
      <c r="D21" s="73">
        <v>-15454079</v>
      </c>
      <c r="E21" s="73"/>
      <c r="F21" s="90">
        <v>-54986299.29300001</v>
      </c>
      <c r="H21" s="65">
        <v>-45270487</v>
      </c>
      <c r="J21" s="65"/>
    </row>
    <row r="22" spans="1:10" ht="15.75">
      <c r="A22" s="81" t="s">
        <v>72</v>
      </c>
      <c r="B22" s="86">
        <v>-61510166.14670134</v>
      </c>
      <c r="C22" s="73"/>
      <c r="D22" s="86">
        <v>-73213166.5</v>
      </c>
      <c r="E22" s="73"/>
      <c r="F22" s="86">
        <v>-191358618.86299798</v>
      </c>
      <c r="H22" s="86">
        <v>-176747280</v>
      </c>
      <c r="J22" s="65"/>
    </row>
    <row r="23" spans="1:10" ht="15.75">
      <c r="A23" s="81"/>
      <c r="C23" s="73"/>
      <c r="D23" s="73"/>
      <c r="E23" s="73"/>
      <c r="F23" s="68"/>
      <c r="H23" s="91"/>
      <c r="J23" s="65"/>
    </row>
    <row r="24" spans="1:10" ht="15.75">
      <c r="A24" s="81" t="s">
        <v>73</v>
      </c>
      <c r="B24" s="65">
        <v>8591126.722676314</v>
      </c>
      <c r="C24" s="73"/>
      <c r="D24" s="73">
        <v>3915954.5</v>
      </c>
      <c r="E24" s="73"/>
      <c r="F24" s="65">
        <v>19305002.248875022</v>
      </c>
      <c r="H24" s="65">
        <v>18669392</v>
      </c>
      <c r="J24" s="65"/>
    </row>
    <row r="25" spans="1:10" ht="15.75">
      <c r="A25" s="81" t="s">
        <v>74</v>
      </c>
      <c r="B25" s="82">
        <v>-693644.99</v>
      </c>
      <c r="C25" s="73"/>
      <c r="D25" s="73">
        <v>-353335</v>
      </c>
      <c r="E25" s="73"/>
      <c r="F25" s="73">
        <v>-1730306.4301369863</v>
      </c>
      <c r="H25" s="87">
        <v>-1123169</v>
      </c>
      <c r="J25" s="65"/>
    </row>
    <row r="26" spans="1:10" ht="15.75">
      <c r="A26" s="81" t="s">
        <v>75</v>
      </c>
      <c r="B26" s="92">
        <v>-26750</v>
      </c>
      <c r="C26" s="73"/>
      <c r="D26" s="73">
        <v>-21902</v>
      </c>
      <c r="E26" s="73"/>
      <c r="F26" s="73">
        <v>-80250</v>
      </c>
      <c r="G26" s="83"/>
      <c r="H26" s="93">
        <v>-33902</v>
      </c>
      <c r="I26" s="83"/>
      <c r="J26" s="65"/>
    </row>
    <row r="27" spans="1:10" ht="15.75">
      <c r="A27" s="64" t="s">
        <v>76</v>
      </c>
      <c r="B27" s="94">
        <v>420733.41400000034</v>
      </c>
      <c r="D27" s="94">
        <v>469292</v>
      </c>
      <c r="F27" s="90">
        <v>1586489.656</v>
      </c>
      <c r="H27" s="95">
        <v>2038273</v>
      </c>
      <c r="J27" s="65"/>
    </row>
    <row r="28" spans="1:10" ht="15.75">
      <c r="A28" s="81" t="s">
        <v>77</v>
      </c>
      <c r="B28" s="82">
        <v>8291465.146676315</v>
      </c>
      <c r="C28" s="73"/>
      <c r="D28" s="82">
        <v>4010009.5</v>
      </c>
      <c r="E28" s="73"/>
      <c r="F28" s="82">
        <v>19080935.474738035</v>
      </c>
      <c r="H28" s="82">
        <v>19550594</v>
      </c>
      <c r="J28" s="65"/>
    </row>
    <row r="29" spans="1:10" ht="15.75">
      <c r="A29" s="81" t="s">
        <v>39</v>
      </c>
      <c r="B29" s="94">
        <v>-2312720.676544428</v>
      </c>
      <c r="C29" s="73"/>
      <c r="D29" s="90">
        <v>-1075838</v>
      </c>
      <c r="E29" s="73"/>
      <c r="F29" s="90">
        <v>-5571686.412466072</v>
      </c>
      <c r="H29" s="96">
        <v>-5871748</v>
      </c>
      <c r="J29" s="65"/>
    </row>
    <row r="30" spans="1:10" ht="15.75">
      <c r="A30" s="97" t="s">
        <v>78</v>
      </c>
      <c r="B30" s="82">
        <v>5978744.470131887</v>
      </c>
      <c r="C30" s="65"/>
      <c r="D30" s="82">
        <v>2934171.5</v>
      </c>
      <c r="E30" s="65"/>
      <c r="F30" s="84">
        <v>13509249.062271964</v>
      </c>
      <c r="H30" s="84">
        <v>13678846</v>
      </c>
      <c r="J30" s="65"/>
    </row>
    <row r="31" spans="1:10" ht="15.75">
      <c r="A31" s="97" t="s">
        <v>79</v>
      </c>
      <c r="B31" s="82">
        <v>-465550.98644999973</v>
      </c>
      <c r="C31" s="65"/>
      <c r="D31" s="65">
        <v>-635370.4</v>
      </c>
      <c r="E31" s="65"/>
      <c r="F31" s="73">
        <v>-912288.848050619</v>
      </c>
      <c r="H31" s="93">
        <v>-1180837.4</v>
      </c>
      <c r="J31" s="65"/>
    </row>
    <row r="32" spans="1:10" ht="16.5" thickBot="1">
      <c r="A32" s="97" t="s">
        <v>80</v>
      </c>
      <c r="B32" s="98">
        <v>5513193.483681887</v>
      </c>
      <c r="C32" s="65"/>
      <c r="D32" s="98">
        <v>2298801.1</v>
      </c>
      <c r="E32" s="65"/>
      <c r="F32" s="99">
        <v>12596960.214221345</v>
      </c>
      <c r="H32" s="99">
        <v>12498008.6</v>
      </c>
      <c r="J32" s="65"/>
    </row>
    <row r="33" spans="1:10" ht="16.5" thickTop="1">
      <c r="A33" s="100"/>
      <c r="D33" s="82"/>
      <c r="F33" s="101"/>
      <c r="H33" s="102"/>
      <c r="J33" s="101"/>
    </row>
    <row r="34" spans="1:10" ht="24.75" customHeight="1">
      <c r="A34" s="100" t="s">
        <v>81</v>
      </c>
      <c r="B34" s="84">
        <f>F34</f>
        <v>100008300</v>
      </c>
      <c r="D34" s="65">
        <v>100008300</v>
      </c>
      <c r="F34" s="84">
        <f>BSDisc!B50</f>
        <v>100008300</v>
      </c>
      <c r="H34" s="84">
        <f>BSDisc!D50</f>
        <v>100008300</v>
      </c>
      <c r="J34" s="65"/>
    </row>
    <row r="35" spans="1:9" ht="15.75">
      <c r="A35" s="100" t="s">
        <v>82</v>
      </c>
      <c r="B35" s="103">
        <f>B32/B34*100</f>
        <v>5.51273592659998</v>
      </c>
      <c r="D35" s="103">
        <f>D32/D34*100</f>
        <v>2.2986103153438266</v>
      </c>
      <c r="F35" s="103">
        <f>F32/F34*100</f>
        <v>12.595914753296821</v>
      </c>
      <c r="G35" s="103"/>
      <c r="H35" s="103">
        <f>H32/H34*100</f>
        <v>12.496971351377836</v>
      </c>
      <c r="I35" s="103"/>
    </row>
    <row r="37" ht="15.75">
      <c r="A37" s="67"/>
    </row>
    <row r="38" spans="1:9" ht="18" customHeight="1">
      <c r="A38" s="145"/>
      <c r="B38" s="145"/>
      <c r="C38" s="145"/>
      <c r="D38" s="145"/>
      <c r="E38" s="145"/>
      <c r="F38" s="145"/>
      <c r="G38" s="145"/>
      <c r="H38" s="145"/>
      <c r="I38" s="145"/>
    </row>
    <row r="39" spans="2:6" ht="15.75">
      <c r="B39" s="104"/>
      <c r="F39" s="65"/>
    </row>
    <row r="40" ht="15.75" hidden="1"/>
    <row r="41" spans="1:8" ht="16.5">
      <c r="A41" s="2"/>
      <c r="B41" s="3"/>
      <c r="H41" s="84"/>
    </row>
    <row r="42" spans="1:8" ht="16.5">
      <c r="A42" s="2"/>
      <c r="B42" s="3"/>
      <c r="H42" s="105"/>
    </row>
    <row r="43" spans="1:8" ht="15.75">
      <c r="A43" s="67"/>
      <c r="H43" s="64"/>
    </row>
    <row r="56" ht="16.5">
      <c r="A56" s="2"/>
    </row>
  </sheetData>
  <mergeCells count="1">
    <mergeCell ref="A38:I38"/>
  </mergeCells>
  <printOptions horizontalCentered="1"/>
  <pageMargins left="0.45" right="0.28" top="0.74" bottom="1" header="0.61" footer="0.5"/>
  <pageSetup horizontalDpi="300" verticalDpi="300" orientation="portrait" paperSize="9" scale="75" r:id="rId1"/>
  <headerFooter alignWithMargins="0">
    <oddFooter>&amp;C&amp;"Book Antiqua,Bold Italic"&amp;10The Condensed Consolidated Income Statements should be read in conjunction with the Audited Accounts for the year ended 31/12/2004. The document forms part of quarterly announcement for quarter ended 30/9/2005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53"/>
  <sheetViews>
    <sheetView tabSelected="1" zoomScale="60" zoomScaleNormal="60" workbookViewId="0" topLeftCell="A1">
      <selection activeCell="E19" sqref="E19"/>
    </sheetView>
  </sheetViews>
  <sheetFormatPr defaultColWidth="9.00390625" defaultRowHeight="16.5"/>
  <cols>
    <col min="1" max="1" width="20.875" style="107" customWidth="1"/>
    <col min="2" max="2" width="6.125" style="107" customWidth="1"/>
    <col min="3" max="3" width="14.125" style="108" bestFit="1" customWidth="1"/>
    <col min="4" max="4" width="13.375" style="108" customWidth="1"/>
    <col min="5" max="5" width="14.375" style="108" customWidth="1"/>
    <col min="6" max="6" width="13.375" style="108" customWidth="1"/>
    <col min="7" max="16384" width="9.00390625" style="107" customWidth="1"/>
  </cols>
  <sheetData>
    <row r="2" ht="16.5">
      <c r="A2" s="106" t="s">
        <v>0</v>
      </c>
    </row>
    <row r="3" ht="16.5">
      <c r="A3" s="106" t="s">
        <v>83</v>
      </c>
    </row>
    <row r="4" ht="16.5">
      <c r="A4" s="106" t="str">
        <f>'P&amp;LDisc'!A3</f>
        <v>FOR THE PERIOD ENDED 30 SEPTEMBER 2005</v>
      </c>
    </row>
    <row r="6" spans="3:6" s="109" customFormat="1" ht="31.5">
      <c r="C6" s="110"/>
      <c r="D6" s="111" t="s">
        <v>84</v>
      </c>
      <c r="E6" s="111" t="s">
        <v>85</v>
      </c>
      <c r="F6" s="111"/>
    </row>
    <row r="7" spans="1:6" s="109" customFormat="1" ht="42.75" customHeight="1">
      <c r="A7" s="109" t="s">
        <v>86</v>
      </c>
      <c r="C7" s="112" t="s">
        <v>43</v>
      </c>
      <c r="D7" s="112" t="s">
        <v>87</v>
      </c>
      <c r="E7" s="112" t="s">
        <v>88</v>
      </c>
      <c r="F7" s="112" t="s">
        <v>89</v>
      </c>
    </row>
    <row r="8" spans="3:6" s="109" customFormat="1" ht="15" customHeight="1">
      <c r="C8" s="113"/>
      <c r="D8" s="113"/>
      <c r="E8" s="113"/>
      <c r="F8" s="113"/>
    </row>
    <row r="9" spans="1:6" ht="15.75">
      <c r="A9" s="107" t="s">
        <v>90</v>
      </c>
      <c r="C9" s="108">
        <f>'[1]EQ-1'!Y11</f>
        <v>100008300</v>
      </c>
      <c r="D9" s="108">
        <f>'[1]EQ-1'!Y32</f>
        <v>16516683</v>
      </c>
      <c r="E9" s="108">
        <f>'[1]EQ-1'!Y37</f>
        <v>62885700.56</v>
      </c>
      <c r="F9" s="108">
        <f>SUM(C9:E9)</f>
        <v>179410683.56</v>
      </c>
    </row>
    <row r="10" spans="1:6" ht="15.75">
      <c r="A10" s="107" t="s">
        <v>91</v>
      </c>
      <c r="C10" s="108">
        <f>'[1]EQ-1'!Y12</f>
        <v>0</v>
      </c>
      <c r="D10" s="108">
        <f>'[1]EQ-1'!Y31</f>
        <v>0</v>
      </c>
      <c r="E10" s="108">
        <v>0</v>
      </c>
      <c r="F10" s="108">
        <f>SUM(C10:E10)</f>
        <v>0</v>
      </c>
    </row>
    <row r="11" spans="1:6" ht="15.75">
      <c r="A11" s="107" t="s">
        <v>92</v>
      </c>
      <c r="C11" s="108">
        <v>0</v>
      </c>
      <c r="D11" s="108">
        <v>0</v>
      </c>
      <c r="E11" s="108">
        <f>'[1]EQ-1'!Y38</f>
        <v>12596960.214221356</v>
      </c>
      <c r="F11" s="108">
        <f>SUM(C11:E11)</f>
        <v>12596960.214221356</v>
      </c>
    </row>
    <row r="12" spans="1:6" ht="15.75">
      <c r="A12" s="107" t="s">
        <v>93</v>
      </c>
      <c r="C12" s="108">
        <v>0</v>
      </c>
      <c r="D12" s="108">
        <v>0</v>
      </c>
      <c r="E12" s="108">
        <f>'[1]EQ-1'!Y40</f>
        <v>0</v>
      </c>
      <c r="F12" s="108">
        <f>SUM(C12:E12)</f>
        <v>0</v>
      </c>
    </row>
    <row r="13" spans="1:6" ht="15.75">
      <c r="A13" s="107" t="s">
        <v>94</v>
      </c>
      <c r="C13" s="108">
        <v>0</v>
      </c>
      <c r="D13" s="108">
        <v>0</v>
      </c>
      <c r="E13" s="108">
        <f>'[1]EQ-1'!Y39</f>
        <v>-7160614.279999999</v>
      </c>
      <c r="F13" s="108">
        <f>SUM(C13:E13)</f>
        <v>-7160614.279999999</v>
      </c>
    </row>
    <row r="14" spans="1:6" ht="16.5" thickBot="1">
      <c r="A14" s="107" t="s">
        <v>95</v>
      </c>
      <c r="C14" s="114">
        <f>SUM(C9:C13)</f>
        <v>100008300</v>
      </c>
      <c r="D14" s="114">
        <f>SUM(D9:D13)</f>
        <v>16516683</v>
      </c>
      <c r="E14" s="114">
        <f>SUM(E9:E13)</f>
        <v>68322046.49422136</v>
      </c>
      <c r="F14" s="114">
        <f>SUM(F9:F13)</f>
        <v>184847029.49422136</v>
      </c>
    </row>
    <row r="15" ht="16.5" thickTop="1"/>
    <row r="16" ht="15.75">
      <c r="G16" s="115"/>
    </row>
    <row r="17" ht="39.75" customHeight="1">
      <c r="A17" s="109" t="s">
        <v>96</v>
      </c>
    </row>
    <row r="19" spans="1:6" ht="15.75">
      <c r="A19" s="107" t="s">
        <v>97</v>
      </c>
      <c r="C19" s="108">
        <v>100000000</v>
      </c>
      <c r="D19" s="108">
        <v>16500000</v>
      </c>
      <c r="E19" s="108">
        <v>59297333</v>
      </c>
      <c r="F19" s="108">
        <f aca="true" t="shared" si="0" ref="F19:F24">SUM(C19:E19)</f>
        <v>175797333</v>
      </c>
    </row>
    <row r="20" spans="1:6" ht="15.75">
      <c r="A20" s="107" t="s">
        <v>91</v>
      </c>
      <c r="C20" s="108">
        <v>8300</v>
      </c>
      <c r="D20" s="108">
        <v>16683</v>
      </c>
      <c r="E20" s="108">
        <v>0</v>
      </c>
      <c r="F20" s="108">
        <f t="shared" si="0"/>
        <v>24983</v>
      </c>
    </row>
    <row r="21" spans="1:6" ht="15.75">
      <c r="A21" s="107" t="s">
        <v>92</v>
      </c>
      <c r="C21" s="108">
        <v>0</v>
      </c>
      <c r="D21" s="108">
        <v>0</v>
      </c>
      <c r="E21" s="108">
        <f>'P&amp;LDisc'!H32</f>
        <v>12498008.6</v>
      </c>
      <c r="F21" s="108">
        <f t="shared" si="0"/>
        <v>12498008.6</v>
      </c>
    </row>
    <row r="22" spans="1:6" ht="15.75">
      <c r="A22" s="107" t="s">
        <v>93</v>
      </c>
      <c r="C22" s="108">
        <v>0</v>
      </c>
      <c r="D22" s="108">
        <v>0</v>
      </c>
      <c r="E22" s="108">
        <v>0</v>
      </c>
      <c r="F22" s="108">
        <f t="shared" si="0"/>
        <v>0</v>
      </c>
    </row>
    <row r="23" spans="1:6" ht="15.75">
      <c r="A23" s="107" t="s">
        <v>94</v>
      </c>
      <c r="C23" s="108">
        <v>0</v>
      </c>
      <c r="D23" s="108">
        <v>0</v>
      </c>
      <c r="E23" s="108">
        <v>-8640000</v>
      </c>
      <c r="F23" s="108">
        <f t="shared" si="0"/>
        <v>-8640000</v>
      </c>
    </row>
    <row r="24" spans="1:6" ht="16.5" thickBot="1">
      <c r="A24" s="107" t="s">
        <v>98</v>
      </c>
      <c r="C24" s="114">
        <f>SUM(C19:C23)</f>
        <v>100008300</v>
      </c>
      <c r="D24" s="114">
        <f>SUM(D19:D23)</f>
        <v>16516683</v>
      </c>
      <c r="E24" s="114">
        <f>SUM(E19:E23)</f>
        <v>63155341.599999994</v>
      </c>
      <c r="F24" s="114">
        <f t="shared" si="0"/>
        <v>179680324.6</v>
      </c>
    </row>
    <row r="25" ht="16.5" thickTop="1"/>
    <row r="53" ht="16.5">
      <c r="A53" s="2"/>
    </row>
  </sheetData>
  <printOptions horizontalCentered="1"/>
  <pageMargins left="0.75" right="0.75" top="0.74" bottom="1" header="0.5" footer="0.5"/>
  <pageSetup horizontalDpi="600" verticalDpi="600" orientation="portrait" paperSize="9" scale="85" r:id="rId1"/>
  <headerFooter alignWithMargins="0">
    <oddFooter>&amp;C&amp;"Book Antiqua,Bold Italic"&amp;10The Condensed Consolidated Statement of Changes in Equity should be read in conjunction with the Audited Accounts for the year ended 31/12/2004. The document forms part of quarterly announcement for quarter ended 30/9/2005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98"/>
  <sheetViews>
    <sheetView zoomScale="60" zoomScaleNormal="60" workbookViewId="0" topLeftCell="A57">
      <selection activeCell="A43" sqref="A43"/>
    </sheetView>
  </sheetViews>
  <sheetFormatPr defaultColWidth="9.00390625" defaultRowHeight="16.5"/>
  <cols>
    <col min="1" max="1" width="59.625" style="119" customWidth="1"/>
    <col min="2" max="2" width="12.375" style="117" hidden="1" customWidth="1"/>
    <col min="3" max="3" width="5.875" style="118" hidden="1" customWidth="1"/>
    <col min="4" max="4" width="14.625" style="117" customWidth="1"/>
    <col min="5" max="5" width="4.00390625" style="117" customWidth="1"/>
    <col min="6" max="6" width="15.25390625" style="117" customWidth="1"/>
    <col min="7" max="7" width="4.00390625" style="117" customWidth="1"/>
    <col min="8" max="8" width="14.00390625" style="119" hidden="1" customWidth="1"/>
    <col min="9" max="9" width="3.625" style="119" hidden="1" customWidth="1"/>
    <col min="10" max="10" width="14.625" style="117" hidden="1" customWidth="1"/>
    <col min="11" max="11" width="10.875" style="119" hidden="1" customWidth="1"/>
    <col min="12" max="12" width="27.75390625" style="119" customWidth="1"/>
    <col min="13" max="13" width="13.75390625" style="119" hidden="1" customWidth="1"/>
    <col min="14" max="14" width="9.00390625" style="119" customWidth="1"/>
    <col min="15" max="15" width="18.625" style="119" customWidth="1"/>
    <col min="16" max="16384" width="9.00390625" style="119" customWidth="1"/>
  </cols>
  <sheetData>
    <row r="2" ht="15">
      <c r="A2" s="116" t="s">
        <v>0</v>
      </c>
    </row>
    <row r="3" spans="1:4" ht="15">
      <c r="A3" s="116" t="s">
        <v>99</v>
      </c>
      <c r="B3" s="119"/>
      <c r="C3" s="120"/>
      <c r="D3" s="119"/>
    </row>
    <row r="4" spans="1:4" ht="15">
      <c r="A4" s="116"/>
      <c r="B4" s="119"/>
      <c r="C4" s="120"/>
      <c r="D4" s="119"/>
    </row>
    <row r="5" spans="1:10" ht="15">
      <c r="A5" s="116"/>
      <c r="B5" s="121" t="s">
        <v>100</v>
      </c>
      <c r="C5" s="122"/>
      <c r="D5" s="123">
        <v>2005</v>
      </c>
      <c r="E5" s="124"/>
      <c r="F5" s="125">
        <v>2004</v>
      </c>
      <c r="G5" s="124"/>
      <c r="H5" s="126">
        <v>2002</v>
      </c>
      <c r="J5" s="125">
        <v>2002</v>
      </c>
    </row>
    <row r="6" spans="1:10" ht="32.25" customHeight="1">
      <c r="A6" s="116"/>
      <c r="B6" s="127" t="s">
        <v>101</v>
      </c>
      <c r="C6" s="122"/>
      <c r="D6" s="127" t="s">
        <v>102</v>
      </c>
      <c r="E6" s="128"/>
      <c r="F6" s="127" t="s">
        <v>102</v>
      </c>
      <c r="G6" s="128"/>
      <c r="H6" s="127" t="s">
        <v>103</v>
      </c>
      <c r="J6" s="127" t="s">
        <v>104</v>
      </c>
    </row>
    <row r="7" spans="2:10" ht="15">
      <c r="B7" s="129" t="s">
        <v>9</v>
      </c>
      <c r="C7" s="122"/>
      <c r="D7" s="129" t="s">
        <v>9</v>
      </c>
      <c r="E7" s="128"/>
      <c r="F7" s="129" t="s">
        <v>9</v>
      </c>
      <c r="G7" s="128"/>
      <c r="H7" s="129" t="s">
        <v>9</v>
      </c>
      <c r="J7" s="129" t="s">
        <v>9</v>
      </c>
    </row>
    <row r="8" ht="15">
      <c r="A8" s="116" t="s">
        <v>105</v>
      </c>
    </row>
    <row r="9" spans="1:10" ht="13.5">
      <c r="A9" s="119" t="s">
        <v>106</v>
      </c>
      <c r="B9" s="117">
        <f>'[1]Co CF'!E33</f>
        <v>15070041.19787503</v>
      </c>
      <c r="D9" s="117">
        <f>'[1]GCF'!E36</f>
        <v>19080935.474738047</v>
      </c>
      <c r="F9" s="117">
        <v>19550594</v>
      </c>
      <c r="H9" s="130">
        <v>34614991.099999994</v>
      </c>
      <c r="J9" s="117">
        <v>9365858</v>
      </c>
    </row>
    <row r="10" spans="1:8" ht="13.5">
      <c r="A10" s="119" t="s">
        <v>107</v>
      </c>
      <c r="H10" s="130"/>
    </row>
    <row r="11" spans="1:10" ht="13.5">
      <c r="A11" s="131" t="s">
        <v>108</v>
      </c>
      <c r="B11" s="117">
        <f>'[1]Co CF'!F33</f>
        <v>13701518.594999999</v>
      </c>
      <c r="D11" s="117">
        <f>'[1]GCF'!F36</f>
        <v>15176154.325</v>
      </c>
      <c r="F11" s="117">
        <v>16039162</v>
      </c>
      <c r="H11" s="130">
        <v>17781227</v>
      </c>
      <c r="J11" s="117">
        <v>4270175</v>
      </c>
    </row>
    <row r="12" spans="1:10" ht="13.5">
      <c r="A12" s="131" t="s">
        <v>109</v>
      </c>
      <c r="B12" s="117">
        <f>'[1]Co CF'!N33</f>
        <v>1714378.74</v>
      </c>
      <c r="D12" s="117">
        <f>'[1]GCF'!N36</f>
        <v>1868493.0101369862</v>
      </c>
      <c r="F12" s="117">
        <v>1133761</v>
      </c>
      <c r="H12" s="130">
        <v>1661658</v>
      </c>
      <c r="J12" s="117">
        <v>360488</v>
      </c>
    </row>
    <row r="13" spans="1:8" ht="13.5" hidden="1">
      <c r="A13" s="131" t="s">
        <v>110</v>
      </c>
      <c r="B13" s="117">
        <f>'[1]Co CF'!J33</f>
        <v>0</v>
      </c>
      <c r="D13" s="117">
        <f>'[1]GCF'!H36</f>
        <v>0</v>
      </c>
      <c r="F13" s="117">
        <v>0</v>
      </c>
      <c r="H13" s="130">
        <v>177089</v>
      </c>
    </row>
    <row r="14" spans="1:8" ht="13.5" hidden="1">
      <c r="A14" s="131" t="s">
        <v>111</v>
      </c>
      <c r="B14" s="117">
        <f>'[1]Co CF'!G33</f>
        <v>0</v>
      </c>
      <c r="D14" s="117">
        <f>'[1]GCF'!I36</f>
        <v>42500</v>
      </c>
      <c r="F14" s="117">
        <v>0</v>
      </c>
      <c r="H14" s="130"/>
    </row>
    <row r="15" spans="1:8" ht="13.5">
      <c r="A15" s="131" t="s">
        <v>112</v>
      </c>
      <c r="B15" s="117">
        <f>'[1]Co CF'!I33</f>
        <v>-100000</v>
      </c>
      <c r="D15" s="117">
        <f>'[1]GCF'!J36</f>
        <v>-282946.89</v>
      </c>
      <c r="F15" s="117">
        <v>-2505760</v>
      </c>
      <c r="H15" s="130">
        <v>-511584</v>
      </c>
    </row>
    <row r="16" spans="1:8" ht="13.5">
      <c r="A16" s="131" t="s">
        <v>113</v>
      </c>
      <c r="B16" s="117">
        <f>'[1]Co CF'!K33</f>
        <v>0</v>
      </c>
      <c r="D16" s="117">
        <f>'[1]GCF'!K36</f>
        <v>100108</v>
      </c>
      <c r="F16" s="117">
        <v>0</v>
      </c>
      <c r="H16" s="130">
        <v>11086</v>
      </c>
    </row>
    <row r="17" spans="1:8" ht="13.5" hidden="1">
      <c r="A17" s="131" t="s">
        <v>114</v>
      </c>
      <c r="B17" s="117">
        <f>'[1]Co CF'!M33</f>
        <v>5425.96</v>
      </c>
      <c r="D17" s="117">
        <f>'[1]GCF'!L36</f>
        <v>5425.96</v>
      </c>
      <c r="F17" s="117">
        <v>0</v>
      </c>
      <c r="H17" s="130">
        <v>1148152</v>
      </c>
    </row>
    <row r="18" spans="1:10" ht="15.75" customHeight="1">
      <c r="A18" s="131" t="s">
        <v>115</v>
      </c>
      <c r="B18" s="117">
        <f>'[1]P&amp;L-2'!D50</f>
        <v>518046.14</v>
      </c>
      <c r="D18" s="117">
        <f>'[1]GCF'!O36</f>
        <v>518046.14</v>
      </c>
      <c r="F18" s="117">
        <v>1929247</v>
      </c>
      <c r="H18" s="130">
        <f>1690927-112000</f>
        <v>1578927</v>
      </c>
      <c r="J18" s="117">
        <v>351589</v>
      </c>
    </row>
    <row r="19" spans="1:8" ht="18" customHeight="1" hidden="1">
      <c r="A19" s="131" t="s">
        <v>116</v>
      </c>
      <c r="B19" s="117">
        <v>0</v>
      </c>
      <c r="D19" s="117">
        <f>'[1]GCF'!M36</f>
        <v>0</v>
      </c>
      <c r="F19" s="117">
        <v>0</v>
      </c>
      <c r="H19" s="130">
        <v>415267.2</v>
      </c>
    </row>
    <row r="20" spans="1:10" ht="13.5">
      <c r="A20" s="131" t="s">
        <v>117</v>
      </c>
      <c r="B20" s="117">
        <v>0</v>
      </c>
      <c r="D20" s="117">
        <f>'[1]GCF'!P36</f>
        <v>80250</v>
      </c>
      <c r="F20" s="117">
        <v>33902</v>
      </c>
      <c r="H20" s="130">
        <v>-282662.3</v>
      </c>
      <c r="J20" s="117">
        <v>-846923</v>
      </c>
    </row>
    <row r="21" spans="1:8" ht="13.5" hidden="1">
      <c r="A21" s="131" t="s">
        <v>118</v>
      </c>
      <c r="B21" s="117">
        <f>'[1]Co CF'!H33</f>
        <v>0</v>
      </c>
      <c r="D21" s="117">
        <f>'[1]GCF'!G36</f>
        <v>0</v>
      </c>
      <c r="F21" s="117">
        <v>0</v>
      </c>
      <c r="H21" s="130">
        <v>2829561</v>
      </c>
    </row>
    <row r="22" spans="1:8" ht="13.5" hidden="1">
      <c r="A22" s="131" t="s">
        <v>119</v>
      </c>
      <c r="B22" s="117">
        <f>'[1]Co CF'!Q33</f>
        <v>0</v>
      </c>
      <c r="D22" s="117">
        <f>'[1]GCF'!S36</f>
        <v>0</v>
      </c>
      <c r="F22" s="117">
        <v>0</v>
      </c>
      <c r="H22" s="130">
        <v>150064</v>
      </c>
    </row>
    <row r="23" spans="1:8" ht="13.5">
      <c r="A23" s="131" t="s">
        <v>120</v>
      </c>
      <c r="B23" s="117">
        <f>'[1]Co CF'!P33</f>
        <v>55905.91399999999</v>
      </c>
      <c r="D23" s="117">
        <f>'[1]GCF'!R36</f>
        <v>48070.63399999999</v>
      </c>
      <c r="F23" s="117">
        <v>-25999</v>
      </c>
      <c r="H23" s="130">
        <v>30776</v>
      </c>
    </row>
    <row r="24" spans="1:10" ht="13.5" hidden="1">
      <c r="A24" s="131" t="s">
        <v>121</v>
      </c>
      <c r="B24" s="117">
        <f>'[1]Co CF'!R33</f>
        <v>-1711350</v>
      </c>
      <c r="D24" s="117">
        <f>'[1]GCF'!T36</f>
        <v>0</v>
      </c>
      <c r="F24" s="117">
        <v>0</v>
      </c>
      <c r="H24" s="130">
        <v>-19577</v>
      </c>
      <c r="J24" s="117">
        <v>-1620</v>
      </c>
    </row>
    <row r="25" spans="1:10" ht="13.5">
      <c r="A25" s="131" t="s">
        <v>122</v>
      </c>
      <c r="B25" s="132">
        <f>'[1]Co CF'!O33</f>
        <v>-194686.63999999998</v>
      </c>
      <c r="D25" s="132">
        <f>'[1]GCF'!Q36</f>
        <v>-196461.63999999998</v>
      </c>
      <c r="F25" s="132">
        <v>-288547</v>
      </c>
      <c r="H25" s="133">
        <v>-1348268</v>
      </c>
      <c r="J25" s="132">
        <v>-545506</v>
      </c>
    </row>
    <row r="26" spans="1:10" ht="13.5">
      <c r="A26" s="134" t="s">
        <v>123</v>
      </c>
      <c r="B26" s="117">
        <f>SUM(B9:B25)</f>
        <v>29059279.90687503</v>
      </c>
      <c r="D26" s="117">
        <f>SUM(D9:D25)</f>
        <v>36440575.01387504</v>
      </c>
      <c r="F26" s="117">
        <f>SUM(F9:F25)</f>
        <v>35866360</v>
      </c>
      <c r="H26" s="130">
        <f>SUM(H9:H25)</f>
        <v>58236707</v>
      </c>
      <c r="J26" s="130">
        <f>SUM(J9:J25)</f>
        <v>12954061</v>
      </c>
    </row>
    <row r="27" spans="1:10" ht="13.5">
      <c r="A27" s="134" t="s">
        <v>124</v>
      </c>
      <c r="B27" s="117">
        <f>'[1]Co CF'!V33</f>
        <v>-21170161.19312225</v>
      </c>
      <c r="D27" s="117">
        <f>'[1]GCF'!W36</f>
        <v>15418246.86687777</v>
      </c>
      <c r="F27" s="117">
        <v>-52551159</v>
      </c>
      <c r="H27" s="130">
        <f>-30200806+2506000</f>
        <v>-27694806</v>
      </c>
      <c r="J27" s="117">
        <v>28877155</v>
      </c>
    </row>
    <row r="28" spans="1:8" ht="13.5">
      <c r="A28" s="134" t="s">
        <v>125</v>
      </c>
      <c r="B28" s="117">
        <f>'[1]Co CF'!T33</f>
        <v>-3150950.1952063153</v>
      </c>
      <c r="D28" s="117">
        <f>'[1]GCF'!V36</f>
        <v>-6157639.143735381</v>
      </c>
      <c r="F28" s="117">
        <v>2984447</v>
      </c>
      <c r="H28" s="130"/>
    </row>
    <row r="29" spans="1:10" ht="13.5">
      <c r="A29" s="134" t="s">
        <v>126</v>
      </c>
      <c r="B29" s="118">
        <f>'[1]Co CF'!W33</f>
        <v>-14504300.367174745</v>
      </c>
      <c r="D29" s="118">
        <f>'[1]GCF'!X36</f>
        <v>-41593821.90717474</v>
      </c>
      <c r="E29" s="118"/>
      <c r="F29" s="117">
        <v>6854666</v>
      </c>
      <c r="G29" s="118"/>
      <c r="H29" s="135">
        <v>22010143</v>
      </c>
      <c r="J29" s="117">
        <v>-7807087</v>
      </c>
    </row>
    <row r="30" spans="1:10" ht="13.5">
      <c r="A30" s="134" t="s">
        <v>127</v>
      </c>
      <c r="B30" s="117">
        <f>'[1]Co CF'!U33</f>
        <v>-2804188.811</v>
      </c>
      <c r="D30" s="132">
        <f>'[1]GCF'!U36</f>
        <v>-2289882.811</v>
      </c>
      <c r="E30" s="118"/>
      <c r="F30" s="132">
        <v>0</v>
      </c>
      <c r="H30" s="130">
        <v>-3641269</v>
      </c>
      <c r="J30" s="132">
        <v>0</v>
      </c>
    </row>
    <row r="31" spans="1:10" ht="13.5" hidden="1">
      <c r="A31" s="134" t="s">
        <v>128</v>
      </c>
      <c r="B31" s="132">
        <f>'[1]Co CF'!X33</f>
        <v>2845398.6800000006</v>
      </c>
      <c r="D31" s="132">
        <f>'[1]GCF'!Y36</f>
        <v>0</v>
      </c>
      <c r="F31" s="132">
        <v>0</v>
      </c>
      <c r="H31" s="133">
        <v>0</v>
      </c>
      <c r="J31" s="132"/>
    </row>
    <row r="32" spans="1:10" ht="13.5">
      <c r="A32" s="134" t="s">
        <v>129</v>
      </c>
      <c r="B32" s="117">
        <f>SUM(B26:B31)</f>
        <v>-9724921.97962828</v>
      </c>
      <c r="D32" s="117">
        <f>SUM(D26:D31)</f>
        <v>1817478.0188426864</v>
      </c>
      <c r="F32" s="117">
        <f>SUM(F26:F31)</f>
        <v>-6845686</v>
      </c>
      <c r="H32" s="130">
        <f>SUM(H26:H31)</f>
        <v>48910775</v>
      </c>
      <c r="J32" s="130">
        <f>SUM(J26:J31)</f>
        <v>34024129</v>
      </c>
    </row>
    <row r="33" spans="1:10" ht="13.5">
      <c r="A33" s="134" t="s">
        <v>130</v>
      </c>
      <c r="B33" s="117">
        <f>'[1]Co CF'!Z33</f>
        <v>-1714378.74</v>
      </c>
      <c r="D33" s="117">
        <f>'[1]GCF'!AA36</f>
        <v>-1868493.0101369862</v>
      </c>
      <c r="F33" s="117">
        <v>-1133761</v>
      </c>
      <c r="H33" s="130">
        <v>-1661658</v>
      </c>
      <c r="J33" s="117">
        <v>-360488</v>
      </c>
    </row>
    <row r="34" spans="1:10" ht="13.5">
      <c r="A34" s="134" t="s">
        <v>131</v>
      </c>
      <c r="B34" s="117">
        <f>'[1]Co CF'!AB33</f>
        <v>-6725176.266544428</v>
      </c>
      <c r="D34" s="117">
        <f>'[1]GCF'!AC36</f>
        <v>-8625237.766544428</v>
      </c>
      <c r="F34" s="117">
        <v>-4757327</v>
      </c>
      <c r="H34" s="130">
        <v>-31602199</v>
      </c>
      <c r="J34" s="117">
        <v>-10280179</v>
      </c>
    </row>
    <row r="35" spans="1:10" ht="13.5">
      <c r="A35" s="134" t="s">
        <v>132</v>
      </c>
      <c r="B35" s="136">
        <f>SUM(B32:B34)</f>
        <v>-18164476.986172706</v>
      </c>
      <c r="D35" s="136">
        <f>SUM(D32:D34)</f>
        <v>-8676252.757838728</v>
      </c>
      <c r="F35" s="136">
        <f>SUM(F32:F34)</f>
        <v>-12736774</v>
      </c>
      <c r="H35" s="137">
        <f>SUM(H32:H34)</f>
        <v>15646918</v>
      </c>
      <c r="J35" s="137">
        <f>SUM(J32:J34)</f>
        <v>23383462</v>
      </c>
    </row>
    <row r="36" spans="6:8" ht="13.5">
      <c r="F36" s="118"/>
      <c r="H36" s="130"/>
    </row>
    <row r="37" spans="1:8" ht="15">
      <c r="A37" s="138" t="s">
        <v>133</v>
      </c>
      <c r="F37" s="118"/>
      <c r="H37" s="130"/>
    </row>
    <row r="38" spans="1:8" ht="13.5">
      <c r="A38" s="134" t="s">
        <v>134</v>
      </c>
      <c r="D38" s="117">
        <v>0</v>
      </c>
      <c r="F38" s="118">
        <v>-11112103</v>
      </c>
      <c r="H38" s="130"/>
    </row>
    <row r="39" spans="1:10" ht="13.5">
      <c r="A39" s="134" t="s">
        <v>135</v>
      </c>
      <c r="B39" s="117">
        <f>'[1]Co CF'!AC33</f>
        <v>194686.63999999998</v>
      </c>
      <c r="D39" s="117">
        <f>'[1]GCF'!AD36</f>
        <v>196461.63999999998</v>
      </c>
      <c r="F39" s="118">
        <v>288547</v>
      </c>
      <c r="H39" s="130">
        <v>1348268</v>
      </c>
      <c r="J39" s="117">
        <v>545506</v>
      </c>
    </row>
    <row r="40" spans="1:10" ht="13.5" hidden="1">
      <c r="A40" s="134" t="s">
        <v>136</v>
      </c>
      <c r="B40" s="117">
        <f>'[1]Co CF'!AD33</f>
        <v>1711350</v>
      </c>
      <c r="D40" s="117">
        <f>'[1]GCF'!AE36</f>
        <v>0</v>
      </c>
      <c r="F40" s="117">
        <v>0</v>
      </c>
      <c r="H40" s="130">
        <v>19577</v>
      </c>
      <c r="J40" s="117">
        <v>1620</v>
      </c>
    </row>
    <row r="41" spans="1:10" ht="13.5" hidden="1">
      <c r="A41" s="134" t="s">
        <v>137</v>
      </c>
      <c r="B41" s="117">
        <f>'[1]Co CF'!AE33</f>
        <v>90000</v>
      </c>
      <c r="D41" s="117">
        <f>'[1]GCF'!AF36</f>
        <v>0</v>
      </c>
      <c r="F41" s="117">
        <v>0</v>
      </c>
      <c r="H41" s="130">
        <v>1260264</v>
      </c>
      <c r="J41" s="117">
        <v>0</v>
      </c>
    </row>
    <row r="42" spans="1:8" ht="13.5" hidden="1">
      <c r="A42" s="134" t="s">
        <v>138</v>
      </c>
      <c r="B42" s="117">
        <f>'[1]Co CF'!AF33</f>
        <v>516000</v>
      </c>
      <c r="D42" s="117">
        <f>'[1]GCF'!AI36</f>
        <v>0</v>
      </c>
      <c r="H42" s="130">
        <v>64389</v>
      </c>
    </row>
    <row r="43" spans="1:10" ht="13.5">
      <c r="A43" s="134" t="s">
        <v>139</v>
      </c>
      <c r="B43" s="117">
        <f>'[1]Co CF'!AG33</f>
        <v>-12628500</v>
      </c>
      <c r="D43" s="117">
        <f>'[1]GCF'!AH36</f>
        <v>0</v>
      </c>
      <c r="F43" s="117">
        <v>-28499</v>
      </c>
      <c r="H43" s="130">
        <v>-4857737</v>
      </c>
      <c r="J43" s="117">
        <v>-1564821</v>
      </c>
    </row>
    <row r="44" spans="1:10" ht="13.5">
      <c r="A44" s="134" t="s">
        <v>140</v>
      </c>
      <c r="B44" s="117">
        <f>'[1]Co CF'!AK33</f>
        <v>-6718677</v>
      </c>
      <c r="D44" s="117">
        <f>'[1]GCF'!AJ36</f>
        <v>-6770415.61</v>
      </c>
      <c r="F44" s="117">
        <v>-4131537</v>
      </c>
      <c r="H44" s="130">
        <v>-75554020</v>
      </c>
      <c r="J44" s="117">
        <v>-12001807</v>
      </c>
    </row>
    <row r="45" spans="1:10" ht="13.5">
      <c r="A45" s="134" t="s">
        <v>141</v>
      </c>
      <c r="B45" s="136">
        <f>SUM(B39:B44)</f>
        <v>-16835140.36</v>
      </c>
      <c r="D45" s="136">
        <f>SUM(D39:D44)</f>
        <v>-6573953.970000001</v>
      </c>
      <c r="F45" s="136">
        <f>SUM(F38:F44)</f>
        <v>-14983592</v>
      </c>
      <c r="H45" s="137">
        <f>SUM(H39:H44)</f>
        <v>-77719259</v>
      </c>
      <c r="J45" s="137">
        <f>SUM(J39:J44)</f>
        <v>-13019502</v>
      </c>
    </row>
    <row r="46" spans="6:8" ht="13.5">
      <c r="F46" s="118"/>
      <c r="H46" s="130"/>
    </row>
    <row r="47" spans="1:8" ht="15">
      <c r="A47" s="138" t="s">
        <v>142</v>
      </c>
      <c r="F47" s="118"/>
      <c r="H47" s="130"/>
    </row>
    <row r="48" spans="1:8" ht="13.5">
      <c r="A48" s="134" t="s">
        <v>143</v>
      </c>
      <c r="B48" s="117">
        <f>'[1]Co CF'!AJ33</f>
        <v>24983</v>
      </c>
      <c r="D48" s="117">
        <f>'[1]GCF'!AR36</f>
        <v>508234</v>
      </c>
      <c r="F48" s="118">
        <v>24983</v>
      </c>
      <c r="H48" s="130"/>
    </row>
    <row r="49" spans="1:8" ht="13.5">
      <c r="A49" s="134" t="s">
        <v>144</v>
      </c>
      <c r="F49" s="118">
        <v>10000000</v>
      </c>
      <c r="H49" s="130"/>
    </row>
    <row r="50" spans="1:8" ht="13.5">
      <c r="A50" s="134" t="s">
        <v>145</v>
      </c>
      <c r="B50" s="117">
        <f>'[1]Co CF'!AH33</f>
        <v>10000000</v>
      </c>
      <c r="D50" s="117">
        <f>'[1]GCF'!AB32</f>
        <v>-7160614.279999999</v>
      </c>
      <c r="F50" s="117">
        <v>-9491040</v>
      </c>
      <c r="H50" s="130">
        <v>15000000</v>
      </c>
    </row>
    <row r="51" spans="1:8" ht="13.5">
      <c r="A51" s="134" t="s">
        <v>146</v>
      </c>
      <c r="B51" s="117">
        <f>'[1]Co CF'!AA33</f>
        <v>-8640000</v>
      </c>
      <c r="D51" s="117">
        <f>'[1]GCF'!AB31</f>
        <v>-787367.55</v>
      </c>
      <c r="F51" s="117">
        <v>0</v>
      </c>
      <c r="H51" s="130">
        <v>-4812120</v>
      </c>
    </row>
    <row r="52" spans="1:10" ht="13.5">
      <c r="A52" s="134" t="s">
        <v>147</v>
      </c>
      <c r="B52" s="117">
        <f>'[1]Co CF'!AI33</f>
        <v>-3834000</v>
      </c>
      <c r="D52" s="117">
        <f>'[1]GCF'!AQ36</f>
        <v>-6181074.63</v>
      </c>
      <c r="F52" s="117">
        <v>-2298572</v>
      </c>
      <c r="H52" s="130">
        <v>-4916668</v>
      </c>
      <c r="J52" s="117">
        <v>-1041667</v>
      </c>
    </row>
    <row r="53" spans="1:10" ht="13.5">
      <c r="A53" s="134" t="s">
        <v>148</v>
      </c>
      <c r="B53" s="136">
        <f>SUM(B48:B52)</f>
        <v>-2449017</v>
      </c>
      <c r="D53" s="136">
        <f>SUM(D48:D52)</f>
        <v>-13620822.459999999</v>
      </c>
      <c r="F53" s="136">
        <f>SUM(F48:F52)</f>
        <v>-1764629</v>
      </c>
      <c r="H53" s="137">
        <f>SUM(H50:H52)</f>
        <v>5271212</v>
      </c>
      <c r="J53" s="137">
        <f>SUM(J50:J52)</f>
        <v>-1041667</v>
      </c>
    </row>
    <row r="54" ht="13.5">
      <c r="H54" s="130"/>
    </row>
    <row r="55" ht="13.5">
      <c r="H55" s="130"/>
    </row>
    <row r="56" spans="1:10" ht="35.25" customHeight="1">
      <c r="A56" s="139" t="s">
        <v>149</v>
      </c>
      <c r="B56" s="117">
        <f>B35+B45+B53</f>
        <v>-37448634.346172705</v>
      </c>
      <c r="D56" s="117">
        <f>D35+D45+D53</f>
        <v>-28871029.187838726</v>
      </c>
      <c r="F56" s="117">
        <f>F35+F45+F53</f>
        <v>-29484995</v>
      </c>
      <c r="H56" s="130">
        <f>H35+H45+H53</f>
        <v>-56801129</v>
      </c>
      <c r="J56" s="130">
        <f>J35+J45+J53</f>
        <v>9322293</v>
      </c>
    </row>
    <row r="57" spans="1:10" ht="34.5" customHeight="1">
      <c r="A57" s="140" t="s">
        <v>150</v>
      </c>
      <c r="B57" s="117">
        <f>'[1]Co CF'!B6+'[1]Co CF'!B7</f>
        <v>20086397</v>
      </c>
      <c r="D57" s="117">
        <f>'[1]GCF'!B13+'[1]GCF'!B6+'[1]GCF'!B7</f>
        <v>25571253</v>
      </c>
      <c r="F57" s="118">
        <v>22883802</v>
      </c>
      <c r="H57" s="130">
        <v>65176467</v>
      </c>
      <c r="J57" s="117">
        <v>65176467</v>
      </c>
    </row>
    <row r="58" spans="1:10" ht="24" customHeight="1" thickBot="1">
      <c r="A58" s="141" t="s">
        <v>151</v>
      </c>
      <c r="B58" s="142">
        <f>SUM(B56:B57)</f>
        <v>-17362237.346172705</v>
      </c>
      <c r="D58" s="142">
        <f>SUM(D56:D57)</f>
        <v>-3299776.1878387257</v>
      </c>
      <c r="F58" s="142">
        <f>SUM(F56:F57)</f>
        <v>-6601193</v>
      </c>
      <c r="H58" s="143">
        <f>SUM(H56:H57)</f>
        <v>8375338</v>
      </c>
      <c r="J58" s="143">
        <f>SUM(J56:J57)</f>
        <v>74498760</v>
      </c>
    </row>
    <row r="59" ht="13.5">
      <c r="H59" s="117"/>
    </row>
    <row r="60" spans="1:8" ht="15">
      <c r="A60" s="116" t="s">
        <v>152</v>
      </c>
      <c r="H60" s="117"/>
    </row>
    <row r="61" spans="1:10" ht="13.5">
      <c r="A61" s="119" t="s">
        <v>153</v>
      </c>
      <c r="B61" s="117">
        <f>'[1]Co CF'!C6</f>
        <v>1535144.9389999993</v>
      </c>
      <c r="D61" s="117">
        <f>'[1]GCF'!C6</f>
        <v>4971945.118999999</v>
      </c>
      <c r="F61" s="118">
        <v>7592109</v>
      </c>
      <c r="H61" s="117">
        <v>11277701</v>
      </c>
      <c r="J61" s="117">
        <v>13189456</v>
      </c>
    </row>
    <row r="62" spans="1:10" ht="13.5">
      <c r="A62" s="119" t="s">
        <v>154</v>
      </c>
      <c r="B62" s="117">
        <f>'[1]Co CF'!C7</f>
        <v>900000</v>
      </c>
      <c r="D62" s="117">
        <f>'[1]GCF'!C7</f>
        <v>1619025</v>
      </c>
      <c r="F62" s="118">
        <v>7250</v>
      </c>
      <c r="H62" s="117">
        <v>3285163</v>
      </c>
      <c r="J62" s="117">
        <v>62650053</v>
      </c>
    </row>
    <row r="63" spans="1:10" ht="13.5">
      <c r="A63" s="119" t="s">
        <v>36</v>
      </c>
      <c r="B63" s="117">
        <f>-'[1]BS-1'!E36</f>
        <v>-9890746.54</v>
      </c>
      <c r="D63" s="117">
        <f>'[1]GCF'!C13</f>
        <v>-9890746.54</v>
      </c>
      <c r="F63" s="117">
        <v>-14200552</v>
      </c>
      <c r="H63" s="117">
        <v>-1000278</v>
      </c>
      <c r="J63" s="117">
        <v>-1297453</v>
      </c>
    </row>
    <row r="64" spans="2:10" ht="14.25" thickBot="1">
      <c r="B64" s="142">
        <f>SUM(B61:B63)</f>
        <v>-7455601.601</v>
      </c>
      <c r="D64" s="142">
        <f>SUM(D61:D63)</f>
        <v>-3299776.421</v>
      </c>
      <c r="F64" s="142">
        <f>SUM(F61:F63)</f>
        <v>-6601193</v>
      </c>
      <c r="H64" s="142">
        <v>13562586</v>
      </c>
      <c r="J64" s="142">
        <f>SUM(J61:J63)</f>
        <v>74542056</v>
      </c>
    </row>
    <row r="65" spans="2:8" ht="13.5" hidden="1">
      <c r="B65" s="117">
        <f>B64-B58</f>
        <v>9906635.745172706</v>
      </c>
      <c r="D65" s="117">
        <f>D64-D58</f>
        <v>-0.23316127434372902</v>
      </c>
      <c r="F65" s="117">
        <f>F64-F58</f>
        <v>0</v>
      </c>
      <c r="H65" s="144">
        <f>H58-H64</f>
        <v>-5187248</v>
      </c>
    </row>
    <row r="66" spans="4:8" ht="13.5">
      <c r="D66" s="144"/>
      <c r="F66" s="118"/>
      <c r="H66" s="144"/>
    </row>
    <row r="67" spans="4:8" ht="13.5">
      <c r="D67" s="144"/>
      <c r="F67" s="118"/>
      <c r="H67" s="144"/>
    </row>
    <row r="68" spans="1:9" ht="13.5">
      <c r="A68" s="118"/>
      <c r="B68" s="118"/>
      <c r="D68" s="118"/>
      <c r="E68" s="118"/>
      <c r="F68" s="118"/>
      <c r="G68" s="118"/>
      <c r="H68" s="117" t="s">
        <v>155</v>
      </c>
      <c r="I68" s="117"/>
    </row>
    <row r="69" spans="1:9" ht="13.5">
      <c r="A69" s="118"/>
      <c r="B69" s="118"/>
      <c r="D69" s="118"/>
      <c r="E69" s="118"/>
      <c r="F69" s="118"/>
      <c r="G69" s="118"/>
      <c r="H69" s="117">
        <v>52696</v>
      </c>
      <c r="I69" s="117"/>
    </row>
    <row r="70" spans="1:9" ht="13.5">
      <c r="A70" s="118"/>
      <c r="B70" s="118"/>
      <c r="D70" s="118"/>
      <c r="E70" s="118"/>
      <c r="F70" s="118"/>
      <c r="G70" s="118"/>
      <c r="H70" s="117">
        <v>46858</v>
      </c>
      <c r="I70" s="117"/>
    </row>
    <row r="71" spans="1:9" ht="13.5">
      <c r="A71" s="118"/>
      <c r="B71" s="118"/>
      <c r="D71" s="118"/>
      <c r="E71" s="118"/>
      <c r="F71" s="118"/>
      <c r="G71" s="118"/>
      <c r="H71" s="117">
        <v>0</v>
      </c>
      <c r="I71" s="117"/>
    </row>
    <row r="72" spans="1:9" ht="13.5">
      <c r="A72" s="118"/>
      <c r="B72" s="118"/>
      <c r="D72" s="118"/>
      <c r="E72" s="118"/>
      <c r="F72" s="118"/>
      <c r="G72" s="118"/>
      <c r="H72" s="117">
        <v>0</v>
      </c>
      <c r="I72" s="117"/>
    </row>
    <row r="73" spans="1:9" ht="13.5">
      <c r="A73" s="118"/>
      <c r="B73" s="118"/>
      <c r="D73" s="118"/>
      <c r="E73" s="118"/>
      <c r="F73" s="118"/>
      <c r="G73" s="118"/>
      <c r="H73" s="117">
        <v>0</v>
      </c>
      <c r="I73" s="117"/>
    </row>
    <row r="74" spans="1:9" ht="13.5">
      <c r="A74" s="118"/>
      <c r="B74" s="118"/>
      <c r="D74" s="118"/>
      <c r="E74" s="118"/>
      <c r="F74" s="118"/>
      <c r="G74" s="118"/>
      <c r="H74" s="117">
        <v>0</v>
      </c>
      <c r="I74" s="117"/>
    </row>
    <row r="75" spans="1:9" ht="13.5">
      <c r="A75" s="118"/>
      <c r="B75" s="118"/>
      <c r="D75" s="118"/>
      <c r="E75" s="118"/>
      <c r="F75" s="118"/>
      <c r="G75" s="118"/>
      <c r="H75" s="117">
        <v>0</v>
      </c>
      <c r="I75" s="117"/>
    </row>
    <row r="76" spans="1:9" ht="13.5">
      <c r="A76" s="118"/>
      <c r="B76" s="118"/>
      <c r="D76" s="118"/>
      <c r="E76" s="118"/>
      <c r="F76" s="118"/>
      <c r="G76" s="118"/>
      <c r="H76" s="117">
        <v>99554</v>
      </c>
      <c r="I76" s="117"/>
    </row>
    <row r="77" spans="1:9" ht="13.5">
      <c r="A77" s="118"/>
      <c r="B77" s="118"/>
      <c r="D77" s="118"/>
      <c r="E77" s="118"/>
      <c r="F77" s="118"/>
      <c r="G77" s="118"/>
      <c r="H77" s="117"/>
      <c r="I77" s="117"/>
    </row>
    <row r="78" spans="1:9" ht="13.5">
      <c r="A78" s="118"/>
      <c r="B78" s="118"/>
      <c r="D78" s="118"/>
      <c r="E78" s="118"/>
      <c r="F78" s="118"/>
      <c r="G78" s="118"/>
      <c r="H78" s="117"/>
      <c r="I78" s="117"/>
    </row>
    <row r="79" spans="1:9" ht="13.5">
      <c r="A79" s="118"/>
      <c r="B79" s="118"/>
      <c r="D79" s="118"/>
      <c r="E79" s="118"/>
      <c r="F79" s="118"/>
      <c r="G79" s="118"/>
      <c r="H79" s="117"/>
      <c r="I79" s="117"/>
    </row>
    <row r="80" spans="1:9" ht="13.5">
      <c r="A80" s="118"/>
      <c r="B80" s="118"/>
      <c r="D80" s="118"/>
      <c r="E80" s="118"/>
      <c r="F80" s="118"/>
      <c r="G80" s="118"/>
      <c r="H80" s="117"/>
      <c r="I80" s="117"/>
    </row>
    <row r="81" spans="1:9" ht="13.5">
      <c r="A81" s="118"/>
      <c r="B81" s="118"/>
      <c r="D81" s="118"/>
      <c r="E81" s="118"/>
      <c r="F81" s="118"/>
      <c r="G81" s="118"/>
      <c r="H81" s="117"/>
      <c r="I81" s="117"/>
    </row>
    <row r="82" spans="1:9" ht="13.5">
      <c r="A82" s="118"/>
      <c r="B82" s="118"/>
      <c r="D82" s="118"/>
      <c r="E82" s="118"/>
      <c r="F82" s="118"/>
      <c r="G82" s="118"/>
      <c r="H82" s="117"/>
      <c r="I82" s="117"/>
    </row>
    <row r="83" spans="1:9" ht="13.5">
      <c r="A83" s="118"/>
      <c r="B83" s="118"/>
      <c r="D83" s="118"/>
      <c r="E83" s="118"/>
      <c r="F83" s="118"/>
      <c r="G83" s="118"/>
      <c r="H83" s="117"/>
      <c r="I83" s="117"/>
    </row>
    <row r="84" spans="1:9" ht="13.5">
      <c r="A84" s="118"/>
      <c r="B84" s="118"/>
      <c r="D84" s="118"/>
      <c r="E84" s="118"/>
      <c r="F84" s="118"/>
      <c r="G84" s="118"/>
      <c r="H84" s="117"/>
      <c r="I84" s="117"/>
    </row>
    <row r="85" spans="1:9" ht="13.5">
      <c r="A85" s="118"/>
      <c r="B85" s="118"/>
      <c r="D85" s="118"/>
      <c r="E85" s="118"/>
      <c r="F85" s="118"/>
      <c r="G85" s="118"/>
      <c r="H85" s="117"/>
      <c r="I85" s="117"/>
    </row>
    <row r="86" spans="1:9" ht="13.5">
      <c r="A86" s="118"/>
      <c r="B86" s="118"/>
      <c r="D86" s="118"/>
      <c r="E86" s="118"/>
      <c r="F86" s="118"/>
      <c r="G86" s="118"/>
      <c r="H86" s="117"/>
      <c r="I86" s="117"/>
    </row>
    <row r="87" spans="1:9" ht="13.5">
      <c r="A87" s="118"/>
      <c r="B87" s="118"/>
      <c r="D87" s="118"/>
      <c r="E87" s="118"/>
      <c r="F87" s="118"/>
      <c r="G87" s="118"/>
      <c r="H87" s="117"/>
      <c r="I87" s="117"/>
    </row>
    <row r="88" spans="1:9" ht="13.5">
      <c r="A88" s="118"/>
      <c r="B88" s="118"/>
      <c r="D88" s="118"/>
      <c r="E88" s="118"/>
      <c r="F88" s="118"/>
      <c r="G88" s="118"/>
      <c r="H88" s="117"/>
      <c r="I88" s="117"/>
    </row>
    <row r="89" spans="1:9" ht="13.5">
      <c r="A89" s="118"/>
      <c r="B89" s="118"/>
      <c r="D89" s="118"/>
      <c r="E89" s="118"/>
      <c r="F89" s="118"/>
      <c r="G89" s="118"/>
      <c r="H89" s="117"/>
      <c r="I89" s="117"/>
    </row>
    <row r="90" spans="1:9" ht="13.5">
      <c r="A90" s="118"/>
      <c r="B90" s="118"/>
      <c r="D90" s="118"/>
      <c r="E90" s="118"/>
      <c r="F90" s="118"/>
      <c r="G90" s="118"/>
      <c r="H90" s="117"/>
      <c r="I90" s="117"/>
    </row>
    <row r="91" spans="1:7" ht="13.5">
      <c r="A91" s="120"/>
      <c r="B91" s="118"/>
      <c r="D91" s="118"/>
      <c r="E91" s="118"/>
      <c r="F91" s="118"/>
      <c r="G91" s="118"/>
    </row>
    <row r="92" spans="1:7" ht="13.5">
      <c r="A92" s="120"/>
      <c r="B92" s="118"/>
      <c r="D92" s="118"/>
      <c r="E92" s="118"/>
      <c r="F92" s="118"/>
      <c r="G92" s="118"/>
    </row>
    <row r="93" spans="1:7" ht="13.5">
      <c r="A93" s="120"/>
      <c r="B93" s="118"/>
      <c r="D93" s="118"/>
      <c r="E93" s="118"/>
      <c r="F93" s="118"/>
      <c r="G93" s="118"/>
    </row>
    <row r="94" spans="1:7" ht="13.5">
      <c r="A94" s="120"/>
      <c r="B94" s="118"/>
      <c r="D94" s="118"/>
      <c r="E94" s="118"/>
      <c r="F94" s="118"/>
      <c r="G94" s="118"/>
    </row>
    <row r="95" ht="13.5">
      <c r="F95" s="118"/>
    </row>
    <row r="96" ht="13.5">
      <c r="F96" s="118"/>
    </row>
    <row r="97" ht="13.5">
      <c r="F97" s="118"/>
    </row>
    <row r="98" ht="13.5">
      <c r="F98" s="118"/>
    </row>
  </sheetData>
  <printOptions horizontalCentered="1"/>
  <pageMargins left="0.5" right="0.5" top="0.66" bottom="0.67" header="0.34" footer="0.25"/>
  <pageSetup horizontalDpi="600" verticalDpi="600" orientation="portrait" paperSize="9" scale="85" r:id="rId1"/>
  <headerFooter alignWithMargins="0">
    <oddFooter>&amp;C&amp;"Book Antiqua,Bold Italic"&amp;10The Condensed Consolidated Cash Flow Statement should be read in conjunction with the Audited Accounts for the year ended 31/12/2004. The document forms part of quarterly announcement for quarter ended 30/9/2005</oddFooter>
  </headerFooter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alantaslim</dc:creator>
  <cp:keywords/>
  <dc:description/>
  <cp:lastModifiedBy>alantaslim</cp:lastModifiedBy>
  <cp:lastPrinted>2005-11-10T09:44:02Z</cp:lastPrinted>
  <dcterms:created xsi:type="dcterms:W3CDTF">2005-11-10T07:42:50Z</dcterms:created>
  <dcterms:modified xsi:type="dcterms:W3CDTF">2005-11-10T09:45:30Z</dcterms:modified>
  <cp:category/>
  <cp:version/>
  <cp:contentType/>
  <cp:contentStatus/>
</cp:coreProperties>
</file>